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 tabRatio="937" firstSheet="1" activeTab="1"/>
  </bookViews>
  <sheets>
    <sheet name="Proposta" sheetId="84" state="hidden" r:id="rId1"/>
    <sheet name="Plan1" sheetId="47" r:id="rId2"/>
    <sheet name="Plan1 (3)" sheetId="76" state="hidden" r:id="rId3"/>
    <sheet name="Plan1 (4)" sheetId="77" state="hidden" r:id="rId4"/>
    <sheet name="Plan1 (6)" sheetId="79" state="hidden" r:id="rId5"/>
    <sheet name="Plan1 (7)" sheetId="80" state="hidden" r:id="rId6"/>
    <sheet name="Plan1 (8)" sheetId="81" state="hidden" r:id="rId7"/>
    <sheet name="Unitários" sheetId="71" state="hidden" r:id="rId8"/>
  </sheets>
  <externalReferences>
    <externalReference r:id="rId9"/>
  </externalReferences>
  <definedNames>
    <definedName name="_bookmark27" localSheetId="7">Unitários!$B$7</definedName>
    <definedName name="_bookmark28" localSheetId="7">Unitários!$B$45</definedName>
    <definedName name="_bookmark30" localSheetId="7">Unitários!$B$87</definedName>
    <definedName name="_bookmark31" localSheetId="7">Unitários!$B$107</definedName>
    <definedName name="_bookmark32" localSheetId="7">Unitários!$B$120</definedName>
    <definedName name="_xlnm.Print_Area" localSheetId="1">Plan1!$B$3:$D$57</definedName>
    <definedName name="_xlnm.Print_Area" localSheetId="2">'Plan1 (3)'!$B$3:$D$58</definedName>
    <definedName name="_xlnm.Print_Area" localSheetId="3">'Plan1 (4)'!$B$3:$D$58</definedName>
    <definedName name="_xlnm.Print_Area" localSheetId="4">'Plan1 (6)'!$B$3:$D$58</definedName>
    <definedName name="_xlnm.Print_Area" localSheetId="5">'Plan1 (7)'!$B$3:$D$58</definedName>
    <definedName name="_xlnm.Print_Area" localSheetId="6">'Plan1 (8)'!$B$3:$D$58</definedName>
    <definedName name="_xlnm.Print_Area" localSheetId="7">Unitários!$A$1:$H$96</definedName>
  </definedNames>
  <calcPr calcId="162913"/>
</workbook>
</file>

<file path=xl/calcChain.xml><?xml version="1.0" encoding="utf-8"?>
<calcChain xmlns="http://schemas.openxmlformats.org/spreadsheetml/2006/main">
  <c r="C17" i="47" l="1"/>
  <c r="I35" i="84" l="1"/>
  <c r="I34" i="84"/>
  <c r="I32" i="84"/>
  <c r="I36" i="84" s="1"/>
  <c r="E41" i="84"/>
  <c r="C41" i="81" l="1"/>
  <c r="C41" i="80"/>
  <c r="C41" i="79"/>
  <c r="C41" i="77"/>
  <c r="C41" i="76"/>
  <c r="K20" i="84"/>
  <c r="L20" i="84" s="1"/>
  <c r="K19" i="84"/>
  <c r="L19" i="84" s="1"/>
  <c r="K17" i="84"/>
  <c r="L17" i="84" s="1"/>
  <c r="K16" i="84"/>
  <c r="L16" i="84" s="1"/>
  <c r="K14" i="84"/>
  <c r="L14" i="84" s="1"/>
  <c r="K12" i="84"/>
  <c r="L12" i="84" s="1"/>
  <c r="K11" i="84"/>
  <c r="L11" i="84" s="1"/>
  <c r="K9" i="84"/>
  <c r="L9" i="84" s="1"/>
  <c r="K8" i="84"/>
  <c r="L8" i="84" s="1"/>
  <c r="K6" i="84"/>
  <c r="K5" i="84"/>
  <c r="L5" i="84" l="1"/>
  <c r="D18" i="71"/>
  <c r="D19" i="71" s="1"/>
  <c r="L6" i="84"/>
  <c r="D51" i="71"/>
  <c r="D52" i="71" s="1"/>
  <c r="L21" i="84" l="1"/>
  <c r="L23" i="84" s="1"/>
  <c r="C31" i="81"/>
  <c r="C29" i="81" s="1"/>
  <c r="C28" i="81"/>
  <c r="C26" i="81" s="1"/>
  <c r="C24" i="81"/>
  <c r="C25" i="81" s="1"/>
  <c r="C23" i="81" s="1"/>
  <c r="C16" i="81"/>
  <c r="C31" i="80"/>
  <c r="C29" i="80" s="1"/>
  <c r="C28" i="80"/>
  <c r="C26" i="80" s="1"/>
  <c r="C24" i="80"/>
  <c r="C25" i="80" s="1"/>
  <c r="C23" i="80" s="1"/>
  <c r="C16" i="80"/>
  <c r="C31" i="79"/>
  <c r="C29" i="79" s="1"/>
  <c r="C28" i="79"/>
  <c r="C26" i="79" s="1"/>
  <c r="C24" i="79"/>
  <c r="C25" i="79" s="1"/>
  <c r="C23" i="79" s="1"/>
  <c r="C16" i="79"/>
  <c r="C31" i="77"/>
  <c r="C29" i="77" s="1"/>
  <c r="C28" i="77"/>
  <c r="C26" i="77" s="1"/>
  <c r="C24" i="77"/>
  <c r="C25" i="77" s="1"/>
  <c r="C23" i="77" s="1"/>
  <c r="C16" i="77"/>
  <c r="C31" i="76"/>
  <c r="C29" i="76" s="1"/>
  <c r="C28" i="76"/>
  <c r="C26" i="76" s="1"/>
  <c r="C24" i="76"/>
  <c r="C25" i="76" s="1"/>
  <c r="C23" i="76" s="1"/>
  <c r="C16" i="76"/>
  <c r="C42" i="81" l="1"/>
  <c r="C42" i="80"/>
  <c r="C42" i="79"/>
  <c r="C42" i="77"/>
  <c r="C42" i="76"/>
  <c r="F19" i="81" l="1"/>
  <c r="E19" i="81"/>
  <c r="F19" i="80"/>
  <c r="E19" i="80"/>
  <c r="F19" i="79"/>
  <c r="E19" i="79"/>
  <c r="F19" i="77"/>
  <c r="E19" i="77"/>
  <c r="F19" i="76"/>
  <c r="E19" i="76"/>
  <c r="E21" i="80"/>
  <c r="C21" i="80" s="1"/>
  <c r="E15" i="81"/>
  <c r="C15" i="81" s="1"/>
  <c r="C17" i="81" s="1"/>
  <c r="C14" i="81" s="1"/>
  <c r="E15" i="80"/>
  <c r="C15" i="80" s="1"/>
  <c r="E15" i="79"/>
  <c r="C15" i="79" s="1"/>
  <c r="C17" i="79" s="1"/>
  <c r="C14" i="79" s="1"/>
  <c r="E15" i="77"/>
  <c r="C15" i="77" s="1"/>
  <c r="C17" i="77" s="1"/>
  <c r="C14" i="77" s="1"/>
  <c r="E15" i="76"/>
  <c r="C15" i="76" s="1"/>
  <c r="C17" i="76" s="1"/>
  <c r="C14" i="76" s="1"/>
  <c r="C20" i="79" l="1"/>
  <c r="C19" i="79"/>
  <c r="C17" i="80"/>
  <c r="C14" i="80" s="1"/>
  <c r="C20" i="76"/>
  <c r="C19" i="76"/>
  <c r="C20" i="77"/>
  <c r="C19" i="77"/>
  <c r="C19" i="80"/>
  <c r="C20" i="80"/>
  <c r="C20" i="81"/>
  <c r="C19" i="81"/>
  <c r="E21" i="81"/>
  <c r="C21" i="81" s="1"/>
  <c r="E21" i="79"/>
  <c r="C21" i="79" s="1"/>
  <c r="E21" i="77"/>
  <c r="C21" i="77" s="1"/>
  <c r="E21" i="76"/>
  <c r="C21" i="76" s="1"/>
  <c r="C22" i="76" l="1"/>
  <c r="C18" i="76" s="1"/>
  <c r="C13" i="76" s="1"/>
  <c r="C22" i="81"/>
  <c r="C18" i="81" s="1"/>
  <c r="C13" i="81" s="1"/>
  <c r="C22" i="80"/>
  <c r="C18" i="80" s="1"/>
  <c r="C13" i="80" s="1"/>
  <c r="C22" i="77"/>
  <c r="C18" i="77" s="1"/>
  <c r="C13" i="77" s="1"/>
  <c r="C22" i="79"/>
  <c r="C18" i="79" s="1"/>
  <c r="C13" i="79" s="1"/>
  <c r="C12" i="81"/>
  <c r="C9" i="81" s="1"/>
  <c r="C49" i="81" s="1"/>
  <c r="E56" i="81"/>
  <c r="E55" i="81"/>
  <c r="E54" i="81"/>
  <c r="E52" i="81"/>
  <c r="E56" i="80"/>
  <c r="E55" i="80"/>
  <c r="E54" i="80"/>
  <c r="E52" i="80"/>
  <c r="C9" i="80"/>
  <c r="C11" i="79"/>
  <c r="C9" i="79" s="1"/>
  <c r="C47" i="79" s="1"/>
  <c r="E56" i="79"/>
  <c r="E55" i="79"/>
  <c r="E54" i="79"/>
  <c r="E52" i="79"/>
  <c r="E56" i="77"/>
  <c r="E55" i="77"/>
  <c r="E54" i="77"/>
  <c r="E52" i="77"/>
  <c r="C9" i="77"/>
  <c r="C49" i="77" s="1"/>
  <c r="E56" i="76"/>
  <c r="E55" i="76"/>
  <c r="E54" i="76"/>
  <c r="E52" i="76"/>
  <c r="C9" i="76"/>
  <c r="E53" i="80" l="1"/>
  <c r="F53" i="80" s="1"/>
  <c r="E53" i="77"/>
  <c r="F53" i="77" s="1"/>
  <c r="E53" i="76"/>
  <c r="F53" i="76" s="1"/>
  <c r="C39" i="77"/>
  <c r="C39" i="76"/>
  <c r="C39" i="80"/>
  <c r="C39" i="81"/>
  <c r="C39" i="79"/>
  <c r="C36" i="77"/>
  <c r="C36" i="79"/>
  <c r="C36" i="80"/>
  <c r="C36" i="81"/>
  <c r="C36" i="76"/>
  <c r="E53" i="81"/>
  <c r="F53" i="81" s="1"/>
  <c r="C46" i="81"/>
  <c r="C44" i="81"/>
  <c r="C47" i="81"/>
  <c r="C45" i="81"/>
  <c r="C48" i="81"/>
  <c r="C49" i="80"/>
  <c r="C48" i="80"/>
  <c r="C45" i="80"/>
  <c r="C47" i="80"/>
  <c r="C44" i="80"/>
  <c r="C46" i="80"/>
  <c r="C48" i="79"/>
  <c r="C45" i="79"/>
  <c r="C46" i="79"/>
  <c r="C49" i="79"/>
  <c r="E53" i="79"/>
  <c r="C44" i="79"/>
  <c r="C46" i="77"/>
  <c r="C44" i="77"/>
  <c r="C47" i="77"/>
  <c r="C45" i="77"/>
  <c r="C48" i="77"/>
  <c r="C46" i="76"/>
  <c r="C49" i="76"/>
  <c r="C44" i="76"/>
  <c r="C47" i="76"/>
  <c r="C45" i="76"/>
  <c r="C48" i="76"/>
  <c r="C40" i="81" l="1"/>
  <c r="C38" i="81" s="1"/>
  <c r="C40" i="76"/>
  <c r="C38" i="76" s="1"/>
  <c r="C40" i="77"/>
  <c r="C38" i="77" s="1"/>
  <c r="C40" i="79"/>
  <c r="C38" i="79" s="1"/>
  <c r="C40" i="80"/>
  <c r="C38" i="80" s="1"/>
  <c r="C37" i="79"/>
  <c r="C35" i="79" s="1"/>
  <c r="C34" i="79" s="1"/>
  <c r="C37" i="77"/>
  <c r="C35" i="77" s="1"/>
  <c r="C37" i="76"/>
  <c r="C35" i="76" s="1"/>
  <c r="C37" i="81"/>
  <c r="C35" i="81" s="1"/>
  <c r="C34" i="81" s="1"/>
  <c r="C37" i="80"/>
  <c r="C35" i="80" s="1"/>
  <c r="C43" i="81"/>
  <c r="C43" i="80"/>
  <c r="C43" i="79"/>
  <c r="F53" i="79"/>
  <c r="C43" i="77"/>
  <c r="C43" i="76"/>
  <c r="C34" i="77" l="1"/>
  <c r="C34" i="76"/>
  <c r="C34" i="80"/>
  <c r="F43" i="81"/>
  <c r="F43" i="80"/>
  <c r="F43" i="79"/>
  <c r="F43" i="77"/>
  <c r="F43" i="76"/>
  <c r="C16" i="47" l="1"/>
  <c r="C9" i="47"/>
  <c r="G22" i="84" l="1"/>
  <c r="H22" i="84" s="1"/>
  <c r="E51" i="80"/>
  <c r="E51" i="76"/>
  <c r="E51" i="77"/>
  <c r="E51" i="79"/>
  <c r="E51" i="81"/>
  <c r="C18" i="47"/>
  <c r="C13" i="47" l="1"/>
  <c r="E57" i="77"/>
  <c r="C51" i="77"/>
  <c r="E57" i="76"/>
  <c r="C51" i="76"/>
  <c r="E57" i="81"/>
  <c r="C51" i="81"/>
  <c r="E57" i="80"/>
  <c r="C51" i="80"/>
  <c r="E57" i="79"/>
  <c r="C51" i="79"/>
  <c r="C52" i="80" l="1"/>
  <c r="C52" i="79"/>
  <c r="C57" i="79" s="1"/>
  <c r="C52" i="81"/>
  <c r="C57" i="81" s="1"/>
  <c r="D41" i="81" s="1"/>
  <c r="C52" i="77"/>
  <c r="C57" i="77" s="1"/>
  <c r="D41" i="77" s="1"/>
  <c r="C52" i="76"/>
  <c r="C57" i="76" s="1"/>
  <c r="D41" i="76" s="1"/>
  <c r="D41" i="79" l="1"/>
  <c r="D51" i="81"/>
  <c r="D33" i="81"/>
  <c r="D32" i="81"/>
  <c r="D14" i="81"/>
  <c r="D29" i="81"/>
  <c r="D26" i="81"/>
  <c r="D23" i="81"/>
  <c r="D18" i="81"/>
  <c r="D33" i="79"/>
  <c r="D32" i="79"/>
  <c r="D29" i="79"/>
  <c r="D23" i="79"/>
  <c r="D26" i="79"/>
  <c r="D18" i="79"/>
  <c r="D14" i="79"/>
  <c r="D51" i="77"/>
  <c r="D33" i="77"/>
  <c r="D32" i="77"/>
  <c r="D23" i="77"/>
  <c r="D26" i="77"/>
  <c r="D29" i="77"/>
  <c r="D18" i="77"/>
  <c r="D14" i="77"/>
  <c r="D32" i="76"/>
  <c r="D33" i="76"/>
  <c r="D23" i="76"/>
  <c r="D14" i="76"/>
  <c r="D26" i="76"/>
  <c r="D18" i="76"/>
  <c r="D29" i="76"/>
  <c r="D12" i="81"/>
  <c r="D44" i="81"/>
  <c r="E38" i="71"/>
  <c r="F38" i="71" s="1"/>
  <c r="D35" i="81"/>
  <c r="D48" i="81"/>
  <c r="D47" i="81"/>
  <c r="D11" i="81"/>
  <c r="D38" i="81"/>
  <c r="C55" i="81"/>
  <c r="D55" i="81" s="1"/>
  <c r="C56" i="81"/>
  <c r="D56" i="81" s="1"/>
  <c r="C53" i="81"/>
  <c r="D46" i="81"/>
  <c r="C58" i="81"/>
  <c r="D42" i="81"/>
  <c r="C54" i="81"/>
  <c r="D54" i="81" s="1"/>
  <c r="D49" i="81"/>
  <c r="D45" i="81"/>
  <c r="D10" i="81"/>
  <c r="C56" i="79"/>
  <c r="D56" i="79" s="1"/>
  <c r="D46" i="79"/>
  <c r="D12" i="79"/>
  <c r="D44" i="79"/>
  <c r="D47" i="79"/>
  <c r="D38" i="79"/>
  <c r="D49" i="79"/>
  <c r="C53" i="79"/>
  <c r="D53" i="79" s="1"/>
  <c r="D48" i="79"/>
  <c r="C54" i="79"/>
  <c r="D54" i="79" s="1"/>
  <c r="D35" i="79"/>
  <c r="D45" i="79"/>
  <c r="D10" i="79"/>
  <c r="D11" i="79"/>
  <c r="C58" i="79"/>
  <c r="G142" i="71" s="1"/>
  <c r="D42" i="79"/>
  <c r="C55" i="79"/>
  <c r="D55" i="79" s="1"/>
  <c r="D52" i="76"/>
  <c r="D52" i="81"/>
  <c r="C55" i="77"/>
  <c r="D55" i="77" s="1"/>
  <c r="C56" i="77"/>
  <c r="D56" i="77" s="1"/>
  <c r="D49" i="77"/>
  <c r="D48" i="77"/>
  <c r="C54" i="77"/>
  <c r="D54" i="77" s="1"/>
  <c r="D46" i="77"/>
  <c r="D10" i="77"/>
  <c r="C53" i="77"/>
  <c r="C58" i="77"/>
  <c r="D42" i="77"/>
  <c r="D45" i="77"/>
  <c r="D11" i="77"/>
  <c r="D12" i="77"/>
  <c r="D47" i="77"/>
  <c r="D38" i="77"/>
  <c r="D44" i="77"/>
  <c r="D35" i="77"/>
  <c r="E15" i="71"/>
  <c r="D10" i="76"/>
  <c r="D47" i="76"/>
  <c r="D12" i="76"/>
  <c r="D44" i="76"/>
  <c r="D48" i="76"/>
  <c r="C55" i="76"/>
  <c r="D55" i="76" s="1"/>
  <c r="D42" i="76"/>
  <c r="D38" i="76"/>
  <c r="D46" i="76"/>
  <c r="C58" i="76"/>
  <c r="G127" i="71" s="1"/>
  <c r="D11" i="76"/>
  <c r="D35" i="76"/>
  <c r="D49" i="76"/>
  <c r="C54" i="76"/>
  <c r="D54" i="76" s="1"/>
  <c r="C56" i="76"/>
  <c r="D56" i="76" s="1"/>
  <c r="C53" i="76"/>
  <c r="D53" i="76" s="1"/>
  <c r="D45" i="76"/>
  <c r="D52" i="79"/>
  <c r="D51" i="76"/>
  <c r="D52" i="77"/>
  <c r="D51" i="79"/>
  <c r="C57" i="80"/>
  <c r="D41" i="80" s="1"/>
  <c r="D34" i="77" l="1"/>
  <c r="D34" i="81"/>
  <c r="D34" i="79"/>
  <c r="D34" i="76"/>
  <c r="D13" i="81"/>
  <c r="D52" i="80"/>
  <c r="D33" i="80"/>
  <c r="D32" i="80"/>
  <c r="D29" i="80"/>
  <c r="D23" i="80"/>
  <c r="D26" i="80"/>
  <c r="D18" i="80"/>
  <c r="D14" i="80"/>
  <c r="D13" i="79"/>
  <c r="D13" i="77"/>
  <c r="D13" i="76"/>
  <c r="D9" i="76"/>
  <c r="D9" i="81"/>
  <c r="C58" i="80"/>
  <c r="G71" i="71" s="1"/>
  <c r="D12" i="80"/>
  <c r="C55" i="80"/>
  <c r="D55" i="80" s="1"/>
  <c r="D47" i="80"/>
  <c r="D11" i="80"/>
  <c r="E55" i="71"/>
  <c r="D38" i="80"/>
  <c r="D46" i="80"/>
  <c r="C56" i="80"/>
  <c r="D56" i="80" s="1"/>
  <c r="D45" i="80"/>
  <c r="C53" i="80"/>
  <c r="D35" i="80"/>
  <c r="C54" i="80"/>
  <c r="D54" i="80" s="1"/>
  <c r="D48" i="80"/>
  <c r="D49" i="80"/>
  <c r="D42" i="80"/>
  <c r="D10" i="80"/>
  <c r="D44" i="80"/>
  <c r="D51" i="80"/>
  <c r="G130" i="71"/>
  <c r="G128" i="71"/>
  <c r="G72" i="71"/>
  <c r="D53" i="77"/>
  <c r="D50" i="77" s="1"/>
  <c r="C50" i="77"/>
  <c r="D9" i="79"/>
  <c r="D43" i="77"/>
  <c r="D9" i="77"/>
  <c r="D53" i="81"/>
  <c r="D50" i="81" s="1"/>
  <c r="C50" i="81"/>
  <c r="D50" i="79"/>
  <c r="C50" i="76"/>
  <c r="H127" i="71"/>
  <c r="G133" i="71"/>
  <c r="G129" i="71"/>
  <c r="H129" i="71" s="1"/>
  <c r="G145" i="71"/>
  <c r="H145" i="71" s="1"/>
  <c r="G94" i="71"/>
  <c r="H94" i="71" s="1"/>
  <c r="G99" i="71"/>
  <c r="H99" i="71" s="1"/>
  <c r="G97" i="71"/>
  <c r="H97" i="71" s="1"/>
  <c r="H142" i="71"/>
  <c r="G148" i="71"/>
  <c r="G141" i="71"/>
  <c r="D43" i="76"/>
  <c r="E27" i="71"/>
  <c r="F27" i="71" s="1"/>
  <c r="E19" i="71"/>
  <c r="F19" i="71" s="1"/>
  <c r="E39" i="71"/>
  <c r="F39" i="71" s="1"/>
  <c r="F40" i="71" s="1"/>
  <c r="E56" i="71"/>
  <c r="E35" i="71"/>
  <c r="F35" i="71" s="1"/>
  <c r="E23" i="71"/>
  <c r="F23" i="71" s="1"/>
  <c r="F15" i="71"/>
  <c r="E52" i="71"/>
  <c r="F52" i="71" s="1"/>
  <c r="E31" i="71"/>
  <c r="F31" i="71" s="1"/>
  <c r="D50" i="76"/>
  <c r="D43" i="79"/>
  <c r="D43" i="81"/>
  <c r="C50" i="79"/>
  <c r="D34" i="80" l="1"/>
  <c r="D13" i="80"/>
  <c r="D57" i="76"/>
  <c r="D57" i="77"/>
  <c r="D9" i="80"/>
  <c r="D57" i="81"/>
  <c r="G135" i="71"/>
  <c r="H135" i="71" s="1"/>
  <c r="G139" i="71"/>
  <c r="H139" i="71" s="1"/>
  <c r="H133" i="71"/>
  <c r="D43" i="80"/>
  <c r="D53" i="80"/>
  <c r="D50" i="80" s="1"/>
  <c r="C50" i="80"/>
  <c r="F56" i="71"/>
  <c r="E60" i="71"/>
  <c r="F60" i="71" s="1"/>
  <c r="H141" i="71"/>
  <c r="G147" i="71"/>
  <c r="G80" i="71"/>
  <c r="H80" i="71" s="1"/>
  <c r="H72" i="71"/>
  <c r="G76" i="71"/>
  <c r="H76" i="71" s="1"/>
  <c r="E59" i="71"/>
  <c r="F59" i="71" s="1"/>
  <c r="F55" i="71"/>
  <c r="G79" i="71"/>
  <c r="H79" i="71" s="1"/>
  <c r="G75" i="71"/>
  <c r="H75" i="71" s="1"/>
  <c r="H71" i="71"/>
  <c r="D57" i="79"/>
  <c r="G116" i="71"/>
  <c r="H116" i="71" s="1"/>
  <c r="H148" i="71"/>
  <c r="G100" i="71"/>
  <c r="H100" i="71" s="1"/>
  <c r="H128" i="71"/>
  <c r="G98" i="71"/>
  <c r="G134" i="71"/>
  <c r="G146" i="71"/>
  <c r="H146" i="71" s="1"/>
  <c r="G95" i="71"/>
  <c r="H95" i="71" s="1"/>
  <c r="G136" i="71"/>
  <c r="H136" i="71" s="1"/>
  <c r="H130" i="71"/>
  <c r="C42" i="47"/>
  <c r="F57" i="71" l="1"/>
  <c r="H77" i="71"/>
  <c r="F61" i="71"/>
  <c r="H131" i="71"/>
  <c r="H73" i="71"/>
  <c r="H81" i="71"/>
  <c r="G113" i="71"/>
  <c r="H147" i="71"/>
  <c r="H149" i="71" s="1"/>
  <c r="G140" i="71"/>
  <c r="H140" i="71" s="1"/>
  <c r="H143" i="71" s="1"/>
  <c r="H134" i="71"/>
  <c r="H137" i="71" s="1"/>
  <c r="H98" i="71"/>
  <c r="G114" i="71"/>
  <c r="H114" i="71" s="1"/>
  <c r="D57" i="80"/>
  <c r="F62" i="71" l="1"/>
  <c r="H113" i="71"/>
  <c r="G115" i="71"/>
  <c r="H115" i="71" s="1"/>
  <c r="C60" i="47" l="1"/>
  <c r="H37" i="84"/>
  <c r="E14" i="71"/>
  <c r="E26" i="71" l="1"/>
  <c r="F26" i="71" s="1"/>
  <c r="F28" i="71" s="1"/>
  <c r="F14" i="71"/>
  <c r="F16" i="71" s="1"/>
  <c r="E34" i="71"/>
  <c r="F34" i="71" s="1"/>
  <c r="F36" i="71" s="1"/>
  <c r="E22" i="71"/>
  <c r="F22" i="71" s="1"/>
  <c r="F24" i="71" s="1"/>
  <c r="E51" i="71"/>
  <c r="F51" i="71" s="1"/>
  <c r="F53" i="71" s="1"/>
  <c r="G6" i="84" s="1"/>
  <c r="H6" i="84" s="1"/>
  <c r="E30" i="71"/>
  <c r="F30" i="71" s="1"/>
  <c r="F32" i="71" s="1"/>
  <c r="E18" i="71"/>
  <c r="F18" i="71" s="1"/>
  <c r="F20" i="71" s="1"/>
  <c r="G5" i="84" s="1"/>
  <c r="D49" i="47"/>
  <c r="H5" i="84" l="1"/>
  <c r="G8" i="84"/>
  <c r="H8" i="84" s="1"/>
  <c r="G9" i="84"/>
  <c r="H9" i="84" s="1"/>
  <c r="D13" i="47"/>
  <c r="D9" i="47"/>
  <c r="D42" i="47"/>
  <c r="D34" i="47"/>
  <c r="G11" i="84" l="1"/>
  <c r="H11" i="84" s="1"/>
  <c r="G12" i="84"/>
  <c r="H12" i="84" s="1"/>
  <c r="D56" i="47"/>
  <c r="C49" i="47"/>
  <c r="G14" i="84" l="1"/>
  <c r="H14" i="84" s="1"/>
  <c r="G17" i="84"/>
  <c r="H17" i="84" s="1"/>
  <c r="G16" i="84" l="1"/>
  <c r="H16" i="84" s="1"/>
  <c r="G20" i="84"/>
  <c r="H20" i="84" s="1"/>
  <c r="G19" i="84" l="1"/>
  <c r="H19" i="84" s="1"/>
  <c r="H21" i="84" l="1"/>
  <c r="H27" i="84" l="1"/>
  <c r="H24" i="84"/>
  <c r="H25" i="84" l="1"/>
</calcChain>
</file>

<file path=xl/sharedStrings.xml><?xml version="1.0" encoding="utf-8"?>
<sst xmlns="http://schemas.openxmlformats.org/spreadsheetml/2006/main" count="591" uniqueCount="167">
  <si>
    <t>Item</t>
  </si>
  <si>
    <t>Remuneração</t>
  </si>
  <si>
    <t>Salário-base</t>
  </si>
  <si>
    <t>Adicional de periculosidade</t>
  </si>
  <si>
    <t>Adicional de insalubridade</t>
  </si>
  <si>
    <t>Benefícios Mensais e Diários</t>
  </si>
  <si>
    <t>Vale-transporte</t>
  </si>
  <si>
    <t>Custo mensal</t>
  </si>
  <si>
    <t>Parcela do trabalhador</t>
  </si>
  <si>
    <t>Crédito PIS/COFINS</t>
  </si>
  <si>
    <t>Parcela do empregador</t>
  </si>
  <si>
    <t>Cesta básica</t>
  </si>
  <si>
    <t>Custo com cesta básica</t>
  </si>
  <si>
    <t>Auxílio Creche</t>
  </si>
  <si>
    <t>Insumos Diversos</t>
  </si>
  <si>
    <t>Uniforme</t>
  </si>
  <si>
    <t>EPI</t>
  </si>
  <si>
    <t>Encargos previdenciários e FGTS</t>
  </si>
  <si>
    <t>13º Salário + Adicional de férias</t>
  </si>
  <si>
    <t>Afastamento maternidade</t>
  </si>
  <si>
    <t>Custo de reposição do profissional ausente</t>
  </si>
  <si>
    <t>Custo de rescisão</t>
  </si>
  <si>
    <t>Outros*</t>
  </si>
  <si>
    <t>Custos Indiretos, Lucro e Tributos</t>
  </si>
  <si>
    <t>Custos Indiretos</t>
  </si>
  <si>
    <t>Lucro</t>
  </si>
  <si>
    <t>Tributos</t>
  </si>
  <si>
    <t>Total</t>
  </si>
  <si>
    <t>VALOR HORA</t>
  </si>
  <si>
    <t>ISS (2%)</t>
  </si>
  <si>
    <t>PIS (1,65%)</t>
  </si>
  <si>
    <t>COFINS (7,6%)</t>
  </si>
  <si>
    <t>Custo com uniforme</t>
  </si>
  <si>
    <t>Custo com EPIS</t>
  </si>
  <si>
    <t>Dia da categoria (16 maio)</t>
  </si>
  <si>
    <t>Beneficio Social Familiar</t>
  </si>
  <si>
    <t>Norma regulanmentadora Nº 07</t>
  </si>
  <si>
    <t>Dias</t>
  </si>
  <si>
    <t>Encargos Sociais e Trabalhistas</t>
  </si>
  <si>
    <t>Coeficiente de Participação (1/m²)</t>
  </si>
  <si>
    <t>Quantidade de Funcionários</t>
  </si>
  <si>
    <t>Produtividade</t>
  </si>
  <si>
    <t>Total R$/m²</t>
  </si>
  <si>
    <t>Varrição de passeios e arruamentos</t>
  </si>
  <si>
    <t>Varredor de áreas públicas privadas</t>
  </si>
  <si>
    <t>Total R$/há</t>
  </si>
  <si>
    <t>Horas</t>
  </si>
  <si>
    <t>Frequência/Mês (h)</t>
  </si>
  <si>
    <t>Valor Total (R$/m²)</t>
  </si>
  <si>
    <t>Quantidade</t>
  </si>
  <si>
    <t>de      Funcionários</t>
  </si>
  <si>
    <t>Trimestral</t>
  </si>
  <si>
    <t>Quinzenal</t>
  </si>
  <si>
    <t>Mensal</t>
  </si>
  <si>
    <t>semanal</t>
  </si>
  <si>
    <t>Vale Refeição</t>
  </si>
  <si>
    <r>
      <t>1.</t>
    </r>
    <r>
      <rPr>
        <b/>
        <sz val="7"/>
        <color theme="1"/>
        <rFont val="Times New Roman"/>
        <family val="1"/>
      </rPr>
      <t xml:space="preserve">     </t>
    </r>
    <r>
      <rPr>
        <b/>
        <sz val="12"/>
        <color theme="1"/>
        <rFont val="Arial"/>
        <family val="2"/>
      </rPr>
      <t>RESUMO DE COMPOSIÇÃO DE PREÇOS UNITÁRIOS</t>
    </r>
  </si>
  <si>
    <r>
      <t>1.1.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Arial"/>
        <family val="2"/>
      </rPr>
      <t>Áreas Internas</t>
    </r>
  </si>
  <si>
    <t>Quadro 17: Valores referenciais de limpeza predial para áreas internas, com coeficiente de participação</t>
  </si>
  <si>
    <t>Valor Mensal (R$/Mês)</t>
  </si>
  <si>
    <t>(3) = (1) x (2)</t>
  </si>
  <si>
    <t>Quantidade de</t>
  </si>
  <si>
    <t>Funcionários</t>
  </si>
  <si>
    <t>Pisos acarpetados</t>
  </si>
  <si>
    <t>Faxineiro</t>
  </si>
  <si>
    <t>Encarregado*</t>
  </si>
  <si>
    <t>Pisos frios</t>
  </si>
  <si>
    <t>Laboratórios</t>
  </si>
  <si>
    <t>Almoxarifados/galpões</t>
  </si>
  <si>
    <t>Oficinas</t>
  </si>
  <si>
    <t>Com espaços livres – saguão/hall/salão</t>
  </si>
  <si>
    <t>Sanitários de uso público ou coletivo de grande circulação**</t>
  </si>
  <si>
    <t>Agente de higienização</t>
  </si>
  <si>
    <r>
      <t>1.1.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Arial"/>
        <family val="2"/>
      </rPr>
      <t>Áreas Externas</t>
    </r>
  </si>
  <si>
    <t>Quadro 18: Valores referenciais de limpeza predial para áreas externas, com coeficiente de participação</t>
  </si>
  <si>
    <t>Coeficiente de Participação (1/m²) (1)</t>
  </si>
  <si>
    <t>Pisos pavimentados adjacentes/contíguos às edificações</t>
  </si>
  <si>
    <t>Coleta de detritos em pátios e áreas verdes – (frequência diária)</t>
  </si>
  <si>
    <t>Quadro 19: Valores referenciais de limpeza predial para áreas externas com frequências específicas, com coeficiente de participação</t>
  </si>
  <si>
    <t>Valor Hora (R$/Mês) (3)</t>
  </si>
  <si>
    <t>(4) = (1) x (2) x (3)</t>
  </si>
  <si>
    <t>Periodicidade</t>
  </si>
  <si>
    <t>Pátios e áreas verdes – alta frequência (1 vez/semana)</t>
  </si>
  <si>
    <t>Pátios e áreas verdes – média frequência (1 vez/quinzena)</t>
  </si>
  <si>
    <t>Pátios e áreas verdes – baixa frequência (1 vez/mês)</t>
  </si>
  <si>
    <r>
      <t>1.1.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Arial"/>
        <family val="2"/>
      </rPr>
      <t>Vidros Externos</t>
    </r>
  </si>
  <si>
    <r>
      <t>1.1.1.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Vidros Externos (sem exposição à situação de risco)</t>
    </r>
  </si>
  <si>
    <t>Quadro 20: Valores referenciais de limpeza predial para vidros externos, com coeficiente de participação</t>
  </si>
  <si>
    <t>Frequência/Mês (h) (2)</t>
  </si>
  <si>
    <t>Face interna</t>
  </si>
  <si>
    <t>Limpador de vidro</t>
  </si>
  <si>
    <t>Encarregado de limpador de vidro</t>
  </si>
  <si>
    <t>Face externa</t>
  </si>
  <si>
    <t>Semestral</t>
  </si>
  <si>
    <r>
      <t>1.1.2.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Vidros Externos (Com Exposição à Situação de Risco)</t>
    </r>
  </si>
  <si>
    <t>Quadro 21: Valores referenciais de limpeza predial para vidros externos, com coeficiente de participação</t>
  </si>
  <si>
    <t>Valor Hora (R$/Mês)</t>
  </si>
  <si>
    <t>Encarregado de limpador de vidro – face externa</t>
  </si>
  <si>
    <t>Líder de limpador de vidro – face externa*</t>
  </si>
  <si>
    <r>
      <t>1.1.1.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Composição dos Valores Unitários – Vidros Externos</t>
    </r>
  </si>
  <si>
    <t>Quadro 22: Composição dos valores unitários para vidros externos</t>
  </si>
  <si>
    <t>(4) = (1) x (2)</t>
  </si>
  <si>
    <t>x (3)</t>
  </si>
  <si>
    <t>Vidros externos – frequência trimestral (sem exposição à situação de risco)</t>
  </si>
  <si>
    <t>Limpador de vidro – face interna</t>
  </si>
  <si>
    <t>Limpador de vidro – face externa</t>
  </si>
  <si>
    <t>Encarregado de limpador de vidro – face externa*</t>
  </si>
  <si>
    <t>Vidros externos – frequência semestral (sem exposição à situação de risco)</t>
  </si>
  <si>
    <t>Encarregado de limpador de vidro – face interna*</t>
  </si>
  <si>
    <t>Vidros externos – frequência trimestral (com exposição à situação de risco)</t>
  </si>
  <si>
    <t>Vidros externos – frequência semestral (com exposição à situação de risco)</t>
  </si>
  <si>
    <t>Líder de limpador de vidro – face externa**</t>
  </si>
  <si>
    <t>VALOR UNITÁRIO</t>
  </si>
  <si>
    <t>VALOR MENSAL</t>
  </si>
  <si>
    <t>Limpador de vidros - 44 horas semanais - diurno - 2ª feira a sábado</t>
  </si>
  <si>
    <t>Encarregado de Limpador de vidros - 44 horas semanais - diurno - 2ª feira a sábado</t>
  </si>
  <si>
    <t>Líder da Limpador de vidros com periculosidade - 44 horas semanais - diurno - 2ª feira a sábado</t>
  </si>
  <si>
    <t>Varredor de áreas públicas privadas - 44 horas semanais - diurno - 2ª feira a sábado</t>
  </si>
  <si>
    <t>Agente de higienização - 44 horas semanais - diurno - 2ª feira a sábado</t>
  </si>
  <si>
    <t>Escala:</t>
  </si>
  <si>
    <t>Discriminação dos Custos</t>
  </si>
  <si>
    <t>Turno:</t>
  </si>
  <si>
    <t>Diurno</t>
  </si>
  <si>
    <t>tipo</t>
  </si>
  <si>
    <t>Com periculosidade 30%</t>
  </si>
  <si>
    <t>Valores expressos em Reais (R$)</t>
  </si>
  <si>
    <t>44 horas - 2ª a Sábado</t>
  </si>
  <si>
    <t>Convencional</t>
  </si>
  <si>
    <t>Com insalubridade 40%</t>
  </si>
  <si>
    <t>Assistência Médica Familiar</t>
  </si>
  <si>
    <t>Custo com assistência Médica Familiar</t>
  </si>
  <si>
    <t>Custo com benefício familiar social</t>
  </si>
  <si>
    <t>LOTE</t>
  </si>
  <si>
    <t>SUBPREFEITURA SANTANA- TUCURUVI</t>
  </si>
  <si>
    <t>UNIDADES</t>
  </si>
  <si>
    <t>METROS QUADRADOS POR UNIDADE</t>
  </si>
  <si>
    <t>SEDE SUBPREFEITURA E DESCOMPLICA</t>
  </si>
  <si>
    <t>M²</t>
  </si>
  <si>
    <t>Áreas Internas</t>
  </si>
  <si>
    <t xml:space="preserve"> Área Externas</t>
  </si>
  <si>
    <t>SAS - UNIDADE DE ARMAZENAMENTO</t>
  </si>
  <si>
    <t xml:space="preserve">Áreas Internas e </t>
  </si>
  <si>
    <t>Área Externas</t>
  </si>
  <si>
    <t>SAS - UNIDADE DE TRANSPORTES -  INTERNOS</t>
  </si>
  <si>
    <t xml:space="preserve">Área Interna e </t>
  </si>
  <si>
    <t>Área Externa</t>
  </si>
  <si>
    <t xml:space="preserve">CPO - UNIDADE DE TAPA BURACO </t>
  </si>
  <si>
    <t>Área Interna</t>
  </si>
  <si>
    <t>CPO – UNIDADE DE ÁREAS VERDES/VARRIÇÃO</t>
  </si>
  <si>
    <t>CPDU – UNIDADE TÉC. FISCALIZAÇÃO</t>
  </si>
  <si>
    <t>TOTAL MENSAL</t>
  </si>
  <si>
    <t>TOTAL GLOBAL</t>
  </si>
  <si>
    <t>Material de limpeza / higiene</t>
  </si>
  <si>
    <t>Dedetização / Caixa d'agua</t>
  </si>
  <si>
    <t>POSTO</t>
  </si>
  <si>
    <t>TOTAL - LIMPEZA</t>
  </si>
  <si>
    <t>TOTAL - COPA</t>
  </si>
  <si>
    <t>FOLHA</t>
  </si>
  <si>
    <t xml:space="preserve">  </t>
  </si>
  <si>
    <t>ISS (%)</t>
  </si>
  <si>
    <t>PIS (%)</t>
  </si>
  <si>
    <t>COFINS (%)</t>
  </si>
  <si>
    <t xml:space="preserve">Dia da categoria </t>
  </si>
  <si>
    <t>Materiais / equipamentos</t>
  </si>
  <si>
    <t xml:space="preserve">40 horas </t>
  </si>
  <si>
    <t>R$</t>
  </si>
  <si>
    <t>Anexo IB - Auxiliar de Creche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</si>
</sst>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0.00000"/>
    <numFmt numFmtId="167" formatCode="_-&quot;R$&quot;* #,##0.0000_-;\-&quot;R$&quot;* #,##0.0000_-;_-&quot;R$&quot;* &quot;-&quot;??_-;_-@_-"/>
    <numFmt numFmtId="168" formatCode="&quot;R$&quot;\ #,##0.000;[Red]\-&quot;R$&quot;\ #,##0.000"/>
    <numFmt numFmtId="169" formatCode="_(&quot;R$ &quot;* #,##0.00_);_(&quot;R$ &quot;* \(#,##0.00\);_(&quot;R$ 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5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0"/>
      <color rgb="FF000000"/>
      <name val="Times New Roman"/>
      <family val="1"/>
    </font>
    <font>
      <b/>
      <sz val="12"/>
      <color theme="1"/>
      <name val="Arial"/>
      <family val="2"/>
    </font>
    <font>
      <b/>
      <sz val="2.5"/>
      <color theme="1"/>
      <name val="Arial"/>
      <family val="2"/>
    </font>
    <font>
      <b/>
      <sz val="8.5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3.5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9"/>
      <color rgb="FF000000"/>
      <name val="Arial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F243E"/>
        <bgColor indexed="64"/>
      </patternFill>
    </fill>
    <fill>
      <patternFill patternType="solid">
        <fgColor rgb="FFADAAAA"/>
        <bgColor indexed="64"/>
      </patternFill>
    </fill>
    <fill>
      <patternFill patternType="solid">
        <fgColor rgb="FFC5C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5F8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3DFEB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169" fontId="24" fillId="0" borderId="0" applyFont="0" applyFill="0" applyBorder="0" applyAlignment="0" applyProtection="0"/>
  </cellStyleXfs>
  <cellXfs count="210">
    <xf numFmtId="0" fontId="0" fillId="0" borderId="0" xfId="0"/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 vertical="center"/>
    </xf>
    <xf numFmtId="0" fontId="4" fillId="4" borderId="3" xfId="0" applyFont="1" applyFill="1" applyBorder="1" applyAlignment="1">
      <alignment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10" fontId="4" fillId="4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vertical="top" wrapText="1"/>
    </xf>
    <xf numFmtId="0" fontId="5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1"/>
    </xf>
    <xf numFmtId="0" fontId="3" fillId="2" borderId="0" xfId="0" applyFont="1" applyFill="1" applyAlignment="1">
      <alignment vertical="center" wrapText="1"/>
    </xf>
    <xf numFmtId="164" fontId="4" fillId="4" borderId="5" xfId="0" applyNumberFormat="1" applyFont="1" applyFill="1" applyBorder="1" applyAlignment="1">
      <alignment horizontal="right" vertical="center" wrapText="1"/>
    </xf>
    <xf numFmtId="164" fontId="4" fillId="4" borderId="5" xfId="0" applyNumberFormat="1" applyFont="1" applyFill="1" applyBorder="1" applyAlignment="1">
      <alignment horizontal="left" vertical="center" wrapText="1" indent="4"/>
    </xf>
    <xf numFmtId="10" fontId="0" fillId="0" borderId="0" xfId="2" applyNumberFormat="1" applyFont="1"/>
    <xf numFmtId="10" fontId="0" fillId="0" borderId="0" xfId="0" applyNumberFormat="1"/>
    <xf numFmtId="10" fontId="0" fillId="0" borderId="0" xfId="2" applyNumberFormat="1" applyFont="1" applyAlignment="1">
      <alignment horizontal="center"/>
    </xf>
    <xf numFmtId="165" fontId="5" fillId="0" borderId="5" xfId="1" applyFont="1" applyBorder="1" applyAlignment="1">
      <alignment horizontal="center" vertical="center" wrapText="1"/>
    </xf>
    <xf numFmtId="165" fontId="4" fillId="4" borderId="5" xfId="1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 horizontal="left" vertical="center" wrapText="1" indent="4"/>
    </xf>
    <xf numFmtId="165" fontId="9" fillId="0" borderId="5" xfId="1" applyFont="1" applyBorder="1" applyAlignment="1">
      <alignment horizontal="center" vertical="center" wrapText="1"/>
    </xf>
    <xf numFmtId="165" fontId="5" fillId="0" borderId="5" xfId="1" applyFont="1" applyBorder="1" applyAlignment="1">
      <alignment horizontal="left" vertical="center" wrapText="1" indent="3"/>
    </xf>
    <xf numFmtId="165" fontId="5" fillId="0" borderId="5" xfId="1" applyFont="1" applyBorder="1" applyAlignment="1">
      <alignment horizontal="left" vertical="center" wrapText="1" indent="4"/>
    </xf>
    <xf numFmtId="165" fontId="5" fillId="0" borderId="19" xfId="1" applyFont="1" applyBorder="1" applyAlignment="1">
      <alignment horizontal="center" vertical="center" wrapText="1"/>
    </xf>
    <xf numFmtId="10" fontId="10" fillId="0" borderId="5" xfId="0" applyNumberFormat="1" applyFont="1" applyBorder="1" applyAlignment="1">
      <alignment horizontal="center" vertical="center" wrapText="1"/>
    </xf>
    <xf numFmtId="166" fontId="0" fillId="0" borderId="0" xfId="0" applyNumberFormat="1"/>
    <xf numFmtId="165" fontId="4" fillId="4" borderId="5" xfId="1" applyFont="1" applyFill="1" applyBorder="1" applyAlignment="1">
      <alignment horizontal="right" vertical="center" wrapText="1"/>
    </xf>
    <xf numFmtId="165" fontId="5" fillId="0" borderId="5" xfId="1" applyFont="1" applyBorder="1" applyAlignment="1">
      <alignment horizontal="right" vertical="center" wrapText="1"/>
    </xf>
    <xf numFmtId="165" fontId="5" fillId="0" borderId="5" xfId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6" borderId="3" xfId="0" applyFont="1" applyFill="1" applyBorder="1" applyAlignment="1">
      <alignment horizontal="left" vertical="center" wrapText="1" indent="1"/>
    </xf>
    <xf numFmtId="165" fontId="5" fillId="6" borderId="5" xfId="1" applyFont="1" applyFill="1" applyBorder="1" applyAlignment="1">
      <alignment horizontal="left" vertical="center" wrapText="1" indent="4"/>
    </xf>
    <xf numFmtId="10" fontId="5" fillId="6" borderId="5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 wrapText="1" indent="3"/>
    </xf>
    <xf numFmtId="0" fontId="6" fillId="6" borderId="5" xfId="0" applyFont="1" applyFill="1" applyBorder="1" applyAlignment="1">
      <alignment vertical="center" wrapText="1"/>
    </xf>
    <xf numFmtId="165" fontId="9" fillId="6" borderId="5" xfId="1" applyFont="1" applyFill="1" applyBorder="1" applyAlignment="1">
      <alignment horizontal="left" vertical="center" wrapText="1" indent="4"/>
    </xf>
    <xf numFmtId="165" fontId="9" fillId="6" borderId="5" xfId="1" applyFont="1" applyFill="1" applyBorder="1" applyAlignment="1">
      <alignment horizontal="center" vertical="center" wrapText="1"/>
    </xf>
    <xf numFmtId="165" fontId="5" fillId="6" borderId="5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5"/>
    </xf>
    <xf numFmtId="0" fontId="13" fillId="0" borderId="0" xfId="0" applyFont="1" applyAlignment="1">
      <alignment vertical="center"/>
    </xf>
    <xf numFmtId="0" fontId="14" fillId="2" borderId="21" xfId="0" applyFont="1" applyFill="1" applyBorder="1" applyAlignment="1">
      <alignment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4" fontId="0" fillId="0" borderId="0" xfId="0" applyNumberFormat="1"/>
    <xf numFmtId="0" fontId="2" fillId="0" borderId="0" xfId="0" applyFont="1" applyAlignment="1">
      <alignment vertical="center"/>
    </xf>
    <xf numFmtId="0" fontId="4" fillId="2" borderId="21" xfId="0" applyFont="1" applyFill="1" applyBorder="1" applyAlignment="1">
      <alignment vertical="center" wrapText="1"/>
    </xf>
    <xf numFmtId="0" fontId="0" fillId="2" borderId="6" xfId="0" applyFill="1" applyBorder="1" applyAlignment="1">
      <alignment vertical="top" wrapText="1"/>
    </xf>
    <xf numFmtId="0" fontId="3" fillId="7" borderId="6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top" wrapText="1"/>
    </xf>
    <xf numFmtId="0" fontId="5" fillId="0" borderId="3" xfId="0" applyFont="1" applyBorder="1" applyAlignment="1">
      <alignment horizontal="left" vertical="center" wrapText="1" indent="3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indent="13"/>
    </xf>
    <xf numFmtId="0" fontId="17" fillId="2" borderId="1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left" vertical="center" wrapText="1" indent="1"/>
    </xf>
    <xf numFmtId="3" fontId="5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left" vertical="center" wrapText="1" indent="3"/>
    </xf>
    <xf numFmtId="0" fontId="3" fillId="2" borderId="6" xfId="0" applyFont="1" applyFill="1" applyBorder="1" applyAlignment="1">
      <alignment horizontal="left" vertical="center" wrapText="1" indent="1"/>
    </xf>
    <xf numFmtId="0" fontId="3" fillId="7" borderId="6" xfId="0" applyFont="1" applyFill="1" applyBorder="1" applyAlignment="1">
      <alignment horizontal="left" vertical="center" wrapText="1" indent="1"/>
    </xf>
    <xf numFmtId="0" fontId="3" fillId="7" borderId="5" xfId="0" applyFont="1" applyFill="1" applyBorder="1" applyAlignment="1">
      <alignment horizontal="left" vertical="center" wrapText="1" indent="2"/>
    </xf>
    <xf numFmtId="0" fontId="23" fillId="2" borderId="2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center" indent="15"/>
    </xf>
    <xf numFmtId="0" fontId="18" fillId="2" borderId="2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indent="7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0" fillId="2" borderId="5" xfId="0" applyFill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8" fontId="5" fillId="0" borderId="5" xfId="1" applyNumberFormat="1" applyFont="1" applyBorder="1" applyAlignment="1">
      <alignment horizontal="left" vertical="center" wrapText="1" indent="3"/>
    </xf>
    <xf numFmtId="167" fontId="4" fillId="0" borderId="5" xfId="0" applyNumberFormat="1" applyFont="1" applyBorder="1" applyAlignment="1">
      <alignment horizontal="right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right" vertical="center" wrapText="1"/>
    </xf>
    <xf numFmtId="44" fontId="5" fillId="0" borderId="23" xfId="0" applyNumberFormat="1" applyFont="1" applyBorder="1" applyAlignment="1">
      <alignment vertical="center" wrapText="1"/>
    </xf>
    <xf numFmtId="44" fontId="5" fillId="0" borderId="6" xfId="0" applyNumberFormat="1" applyFont="1" applyBorder="1" applyAlignment="1">
      <alignment horizontal="right" vertical="center" wrapText="1"/>
    </xf>
    <xf numFmtId="44" fontId="5" fillId="0" borderId="22" xfId="0" applyNumberFormat="1" applyFont="1" applyBorder="1" applyAlignment="1">
      <alignment vertical="center" wrapText="1"/>
    </xf>
    <xf numFmtId="168" fontId="5" fillId="0" borderId="5" xfId="1" applyNumberFormat="1" applyFont="1" applyBorder="1" applyAlignment="1">
      <alignment horizontal="left" vertical="center" wrapText="1" indent="3"/>
    </xf>
    <xf numFmtId="10" fontId="5" fillId="6" borderId="24" xfId="0" applyNumberFormat="1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vertical="center" wrapText="1"/>
    </xf>
    <xf numFmtId="0" fontId="26" fillId="8" borderId="10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27" fillId="0" borderId="5" xfId="0" applyFont="1" applyBorder="1" applyAlignment="1">
      <alignment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28" xfId="0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8" fillId="9" borderId="3" xfId="0" applyFont="1" applyFill="1" applyBorder="1" applyAlignment="1">
      <alignment vertical="center" wrapText="1"/>
    </xf>
    <xf numFmtId="0" fontId="26" fillId="9" borderId="24" xfId="0" applyFont="1" applyFill="1" applyBorder="1" applyAlignment="1">
      <alignment horizontal="center" vertical="center" wrapText="1"/>
    </xf>
    <xf numFmtId="0" fontId="26" fillId="9" borderId="10" xfId="0" applyFont="1" applyFill="1" applyBorder="1" applyAlignment="1">
      <alignment horizontal="center" vertical="center" wrapText="1"/>
    </xf>
    <xf numFmtId="0" fontId="25" fillId="0" borderId="0" xfId="0" applyFont="1"/>
    <xf numFmtId="0" fontId="29" fillId="5" borderId="0" xfId="0" applyFont="1" applyFill="1"/>
    <xf numFmtId="0" fontId="26" fillId="8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4" fontId="26" fillId="9" borderId="0" xfId="0" applyNumberFormat="1" applyFont="1" applyFill="1" applyBorder="1" applyAlignment="1">
      <alignment horizontal="center" vertical="center" wrapText="1"/>
    </xf>
    <xf numFmtId="0" fontId="26" fillId="8" borderId="20" xfId="0" applyFont="1" applyFill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33" xfId="0" applyFont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" fontId="26" fillId="9" borderId="24" xfId="0" applyNumberFormat="1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vertical="center" wrapText="1"/>
    </xf>
    <xf numFmtId="4" fontId="27" fillId="0" borderId="33" xfId="0" applyNumberFormat="1" applyFont="1" applyBorder="1" applyAlignment="1">
      <alignment horizontal="center" vertical="center" wrapText="1"/>
    </xf>
    <xf numFmtId="0" fontId="27" fillId="0" borderId="33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165" fontId="27" fillId="0" borderId="26" xfId="1" applyFont="1" applyBorder="1" applyAlignment="1">
      <alignment horizontal="center" vertical="center" wrapText="1"/>
    </xf>
    <xf numFmtId="165" fontId="27" fillId="0" borderId="17" xfId="1" applyFont="1" applyBorder="1" applyAlignment="1">
      <alignment horizontal="center" vertical="center" wrapText="1"/>
    </xf>
    <xf numFmtId="165" fontId="27" fillId="0" borderId="16" xfId="1" applyFont="1" applyBorder="1" applyAlignment="1">
      <alignment vertical="center" wrapText="1"/>
    </xf>
    <xf numFmtId="165" fontId="27" fillId="0" borderId="26" xfId="1" applyFont="1" applyBorder="1" applyAlignment="1">
      <alignment vertical="center" wrapText="1"/>
    </xf>
    <xf numFmtId="4" fontId="26" fillId="9" borderId="20" xfId="0" applyNumberFormat="1" applyFont="1" applyFill="1" applyBorder="1" applyAlignment="1">
      <alignment horizontal="center" vertical="center" wrapText="1"/>
    </xf>
    <xf numFmtId="165" fontId="26" fillId="9" borderId="10" xfId="1" applyFont="1" applyFill="1" applyBorder="1" applyAlignment="1">
      <alignment horizontal="center" vertical="center" wrapText="1"/>
    </xf>
    <xf numFmtId="0" fontId="26" fillId="8" borderId="28" xfId="0" applyFont="1" applyFill="1" applyBorder="1" applyAlignment="1">
      <alignment horizontal="center" vertical="center" wrapText="1"/>
    </xf>
    <xf numFmtId="165" fontId="10" fillId="0" borderId="5" xfId="1" applyFont="1" applyBorder="1" applyAlignment="1">
      <alignment horizontal="center" vertical="center" wrapText="1"/>
    </xf>
    <xf numFmtId="3" fontId="26" fillId="9" borderId="24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26" fillId="9" borderId="20" xfId="1" applyFont="1" applyFill="1" applyBorder="1" applyAlignment="1">
      <alignment horizontal="center" vertical="center" wrapText="1"/>
    </xf>
    <xf numFmtId="0" fontId="27" fillId="10" borderId="14" xfId="0" applyFont="1" applyFill="1" applyBorder="1" applyAlignment="1">
      <alignment horizontal="center"/>
    </xf>
    <xf numFmtId="44" fontId="27" fillId="10" borderId="15" xfId="0" applyNumberFormat="1" applyFont="1" applyFill="1" applyBorder="1"/>
    <xf numFmtId="0" fontId="27" fillId="10" borderId="20" xfId="0" applyFont="1" applyFill="1" applyBorder="1" applyAlignment="1">
      <alignment horizontal="center"/>
    </xf>
    <xf numFmtId="165" fontId="27" fillId="10" borderId="11" xfId="0" applyNumberFormat="1" applyFont="1" applyFill="1" applyBorder="1"/>
    <xf numFmtId="0" fontId="3" fillId="2" borderId="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4" fillId="4" borderId="34" xfId="0" applyFont="1" applyFill="1" applyBorder="1" applyAlignment="1">
      <alignment vertical="center" wrapText="1"/>
    </xf>
    <xf numFmtId="10" fontId="4" fillId="4" borderId="35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 indent="1"/>
    </xf>
    <xf numFmtId="10" fontId="5" fillId="0" borderId="35" xfId="0" applyNumberFormat="1" applyFont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left" vertical="center" wrapText="1" indent="1"/>
    </xf>
    <xf numFmtId="10" fontId="5" fillId="6" borderId="35" xfId="0" applyNumberFormat="1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left" vertical="center" wrapText="1" indent="3"/>
    </xf>
    <xf numFmtId="0" fontId="6" fillId="6" borderId="35" xfId="0" applyFont="1" applyFill="1" applyBorder="1" applyAlignment="1">
      <alignment vertical="center" wrapText="1"/>
    </xf>
    <xf numFmtId="0" fontId="5" fillId="0" borderId="34" xfId="0" applyFont="1" applyBorder="1" applyAlignment="1">
      <alignment horizontal="left" vertical="center" wrapText="1" indent="3"/>
    </xf>
    <xf numFmtId="10" fontId="10" fillId="0" borderId="3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indent="11"/>
    </xf>
    <xf numFmtId="0" fontId="0" fillId="0" borderId="15" xfId="0" applyBorder="1"/>
    <xf numFmtId="0" fontId="30" fillId="0" borderId="0" xfId="0" applyFont="1"/>
    <xf numFmtId="44" fontId="4" fillId="4" borderId="5" xfId="1" applyNumberFormat="1" applyFont="1" applyFill="1" applyBorder="1" applyAlignment="1">
      <alignment horizontal="right" vertical="center" wrapText="1"/>
    </xf>
    <xf numFmtId="44" fontId="5" fillId="0" borderId="5" xfId="1" applyNumberFormat="1" applyFont="1" applyBorder="1" applyAlignment="1">
      <alignment horizontal="right" vertical="center" wrapText="1"/>
    </xf>
    <xf numFmtId="165" fontId="10" fillId="0" borderId="5" xfId="1" applyFont="1" applyBorder="1" applyAlignment="1">
      <alignment horizontal="right" vertical="center" wrapText="1"/>
    </xf>
    <xf numFmtId="44" fontId="10" fillId="6" borderId="5" xfId="1" applyNumberFormat="1" applyFont="1" applyFill="1" applyBorder="1" applyAlignment="1">
      <alignment horizontal="right" vertical="center" wrapText="1"/>
    </xf>
    <xf numFmtId="165" fontId="31" fillId="4" borderId="5" xfId="1" applyFont="1" applyFill="1" applyBorder="1" applyAlignment="1">
      <alignment horizontal="right" vertical="center" wrapText="1"/>
    </xf>
    <xf numFmtId="165" fontId="31" fillId="4" borderId="5" xfId="0" applyNumberFormat="1" applyFont="1" applyFill="1" applyBorder="1" applyAlignment="1">
      <alignment horizontal="right" vertical="center" wrapText="1"/>
    </xf>
    <xf numFmtId="165" fontId="31" fillId="4" borderId="5" xfId="1" applyFont="1" applyFill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20" fillId="3" borderId="8" xfId="0" applyFont="1" applyFill="1" applyBorder="1" applyAlignment="1">
      <alignment vertical="center" wrapText="1"/>
    </xf>
    <xf numFmtId="0" fontId="20" fillId="3" borderId="9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12"/>
    </xf>
    <xf numFmtId="0" fontId="3" fillId="2" borderId="4" xfId="0" applyFont="1" applyFill="1" applyBorder="1" applyAlignment="1">
      <alignment horizontal="left" vertical="center" wrapText="1" indent="12"/>
    </xf>
    <xf numFmtId="0" fontId="3" fillId="2" borderId="23" xfId="0" applyFont="1" applyFill="1" applyBorder="1" applyAlignment="1">
      <alignment horizontal="left" vertical="center" wrapText="1" indent="6"/>
    </xf>
    <xf numFmtId="0" fontId="3" fillId="2" borderId="21" xfId="0" applyFont="1" applyFill="1" applyBorder="1" applyAlignment="1">
      <alignment horizontal="left" vertical="center" wrapText="1" indent="6"/>
    </xf>
    <xf numFmtId="0" fontId="3" fillId="2" borderId="7" xfId="0" applyFont="1" applyFill="1" applyBorder="1" applyAlignment="1">
      <alignment horizontal="left" vertical="center" wrapText="1" indent="6"/>
    </xf>
    <xf numFmtId="0" fontId="3" fillId="2" borderId="5" xfId="0" applyFont="1" applyFill="1" applyBorder="1" applyAlignment="1">
      <alignment horizontal="left" vertical="center" wrapText="1" indent="6"/>
    </xf>
  </cellXfs>
  <cellStyles count="5">
    <cellStyle name="Moeda" xfId="1" builtinId="4"/>
    <cellStyle name="Moeda 2 2" xfId="4"/>
    <cellStyle name="Normal" xfId="0" builtinId="0"/>
    <cellStyle name="Normal 2" xfId="3"/>
    <cellStyle name="Porcentagem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4%20-%20HOSPITAL%20VILA%20NOVA%20CACHOEIRINHA\Planilha%20Cadterc%202018%20-%2019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ÁRIOS"/>
      <sheetName val="Proposta"/>
      <sheetName val="REFERENCIAIS"/>
      <sheetName val="BDI"/>
      <sheetName val="ES"/>
      <sheetName val="Aux. Limp 44h"/>
      <sheetName val="Ag. Hig 44h"/>
      <sheetName val="Enc. 44h"/>
      <sheetName val="LV 44h Ins"/>
      <sheetName val="Enc. LV 44h Ins"/>
      <sheetName val="LV 44h Peri"/>
      <sheetName val="Líder LV 44h Peri"/>
      <sheetName val="Varredor 44h Ins"/>
      <sheetName val="Aux. limp 12h 5x2"/>
      <sheetName val="Enc. Aux. Limp 12h 5x2"/>
      <sheetName val="Aux. Limp 44h Seg. Dom"/>
      <sheetName val="Ag. Hig Seg.Dom"/>
      <sheetName val="Enc. Aux.Limp 44h Seg.Dom"/>
      <sheetName val="Varredor 44h Seg.Dom"/>
      <sheetName val="Aux.Limp diurno 12x36"/>
      <sheetName val="Ag.Hig diurno 12x36"/>
      <sheetName val="Enc. Aux.Limp diurno 12x36"/>
      <sheetName val="Aux.Limp not 12x36"/>
      <sheetName val="Ag. Hig not 12x36"/>
      <sheetName val="Enc.Aux. Limp not 12x36"/>
    </sheetNames>
    <sheetDataSet>
      <sheetData sheetId="0"/>
      <sheetData sheetId="1"/>
      <sheetData sheetId="2"/>
      <sheetData sheetId="3">
        <row r="13">
          <cell r="D13">
            <v>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41"/>
  <sheetViews>
    <sheetView workbookViewId="0">
      <selection activeCell="D30" sqref="D30:G38"/>
    </sheetView>
  </sheetViews>
  <sheetFormatPr defaultRowHeight="15" x14ac:dyDescent="0.25"/>
  <cols>
    <col min="4" max="4" width="46.5703125" customWidth="1"/>
    <col min="5" max="5" width="11.5703125" bestFit="1" customWidth="1"/>
    <col min="6" max="6" width="37.5703125" bestFit="1" customWidth="1"/>
    <col min="7" max="7" width="19.140625" customWidth="1"/>
    <col min="8" max="8" width="19.7109375" bestFit="1" customWidth="1"/>
    <col min="9" max="9" width="38.42578125" customWidth="1"/>
  </cols>
  <sheetData>
    <row r="2" spans="3:12" ht="15.75" thickBot="1" x14ac:dyDescent="0.3"/>
    <row r="3" spans="3:12" ht="15.75" thickBot="1" x14ac:dyDescent="0.3">
      <c r="C3" s="96" t="s">
        <v>132</v>
      </c>
      <c r="D3" s="97" t="s">
        <v>133</v>
      </c>
      <c r="E3" s="97" t="s">
        <v>134</v>
      </c>
      <c r="F3" s="120" t="s">
        <v>135</v>
      </c>
      <c r="G3" s="126" t="s">
        <v>112</v>
      </c>
      <c r="H3" s="137" t="s">
        <v>113</v>
      </c>
      <c r="I3" s="114"/>
    </row>
    <row r="4" spans="3:12" x14ac:dyDescent="0.25">
      <c r="C4" s="172">
        <v>1</v>
      </c>
      <c r="D4" s="98" t="s">
        <v>136</v>
      </c>
      <c r="E4" s="172" t="s">
        <v>137</v>
      </c>
      <c r="F4" s="115"/>
      <c r="G4" s="129"/>
      <c r="H4" s="130"/>
      <c r="I4" s="115"/>
      <c r="K4" s="16">
        <v>1.6910000000000001</v>
      </c>
    </row>
    <row r="5" spans="3:12" x14ac:dyDescent="0.25">
      <c r="C5" s="172"/>
      <c r="D5" s="99" t="s">
        <v>138</v>
      </c>
      <c r="E5" s="172"/>
      <c r="F5" s="116">
        <v>12068</v>
      </c>
      <c r="G5" s="127" t="e">
        <f>ROUND(Unitários!F20,2)</f>
        <v>#REF!</v>
      </c>
      <c r="H5" s="131" t="e">
        <f>ROUND(F5*G5,2)</f>
        <v>#REF!</v>
      </c>
      <c r="I5" s="116"/>
      <c r="J5">
        <v>750</v>
      </c>
      <c r="K5">
        <f>J5*$K$4</f>
        <v>1268.25</v>
      </c>
      <c r="L5">
        <f>F5/K5</f>
        <v>9.5154740784545631</v>
      </c>
    </row>
    <row r="6" spans="3:12" ht="15.75" thickBot="1" x14ac:dyDescent="0.3">
      <c r="C6" s="173"/>
      <c r="D6" s="100" t="s">
        <v>139</v>
      </c>
      <c r="E6" s="173"/>
      <c r="F6" s="116">
        <v>3770</v>
      </c>
      <c r="G6" s="123" t="e">
        <f>ROUND(Unitários!F53,2)</f>
        <v>#REF!</v>
      </c>
      <c r="H6" s="131" t="e">
        <f>ROUND(F6*G6,2)</f>
        <v>#REF!</v>
      </c>
      <c r="I6" s="116"/>
      <c r="J6">
        <v>1500</v>
      </c>
      <c r="K6">
        <f>J6*$K$4</f>
        <v>2536.5</v>
      </c>
      <c r="L6">
        <f>F6/K6</f>
        <v>1.4863000197122018</v>
      </c>
    </row>
    <row r="7" spans="3:12" x14ac:dyDescent="0.25">
      <c r="C7" s="101"/>
      <c r="D7" s="98" t="s">
        <v>140</v>
      </c>
      <c r="E7" s="174" t="s">
        <v>137</v>
      </c>
      <c r="F7" s="121"/>
      <c r="G7" s="121"/>
      <c r="H7" s="133"/>
      <c r="I7" s="117"/>
    </row>
    <row r="8" spans="3:12" x14ac:dyDescent="0.25">
      <c r="C8" s="102">
        <v>2</v>
      </c>
      <c r="D8" s="98" t="s">
        <v>141</v>
      </c>
      <c r="E8" s="175"/>
      <c r="F8" s="122">
        <v>436.62</v>
      </c>
      <c r="G8" s="127" t="e">
        <f>G5</f>
        <v>#REF!</v>
      </c>
      <c r="H8" s="131" t="e">
        <f t="shared" ref="H8:H9" si="0">ROUND(F8*G8,2)</f>
        <v>#REF!</v>
      </c>
      <c r="I8" s="115"/>
      <c r="J8">
        <v>750</v>
      </c>
      <c r="K8">
        <f t="shared" ref="K8:K9" si="1">J8*$K$4</f>
        <v>1268.25</v>
      </c>
      <c r="L8">
        <f>F8/K8</f>
        <v>0.34426966292134831</v>
      </c>
    </row>
    <row r="9" spans="3:12" ht="15.75" thickBot="1" x14ac:dyDescent="0.3">
      <c r="C9" s="103"/>
      <c r="D9" s="104" t="s">
        <v>142</v>
      </c>
      <c r="E9" s="176"/>
      <c r="F9" s="123">
        <v>2137.15</v>
      </c>
      <c r="G9" s="123" t="e">
        <f>G6</f>
        <v>#REF!</v>
      </c>
      <c r="H9" s="131" t="e">
        <f t="shared" si="0"/>
        <v>#REF!</v>
      </c>
      <c r="I9" s="118"/>
      <c r="J9">
        <v>1500</v>
      </c>
      <c r="K9">
        <f t="shared" si="1"/>
        <v>2536.5</v>
      </c>
      <c r="L9">
        <f>F9/K9</f>
        <v>0.8425586438005126</v>
      </c>
    </row>
    <row r="10" spans="3:12" ht="22.5" x14ac:dyDescent="0.25">
      <c r="C10" s="101"/>
      <c r="D10" s="98" t="s">
        <v>143</v>
      </c>
      <c r="E10" s="177" t="s">
        <v>137</v>
      </c>
      <c r="F10" s="117"/>
      <c r="G10" s="121"/>
      <c r="H10" s="133"/>
      <c r="I10" s="117"/>
    </row>
    <row r="11" spans="3:12" x14ac:dyDescent="0.25">
      <c r="C11" s="102">
        <v>3</v>
      </c>
      <c r="D11" s="98" t="s">
        <v>144</v>
      </c>
      <c r="E11" s="172"/>
      <c r="F11" s="115">
        <v>129.56</v>
      </c>
      <c r="G11" s="127" t="e">
        <f>G8</f>
        <v>#REF!</v>
      </c>
      <c r="H11" s="131" t="e">
        <f t="shared" ref="H11:H12" si="2">ROUND(F11*G11,2)</f>
        <v>#REF!</v>
      </c>
      <c r="I11" s="115"/>
      <c r="J11">
        <v>750</v>
      </c>
      <c r="K11">
        <f t="shared" ref="K11:K12" si="3">J11*$K$4</f>
        <v>1268.25</v>
      </c>
      <c r="L11">
        <f>F11/K11</f>
        <v>0.10215651488271241</v>
      </c>
    </row>
    <row r="12" spans="3:12" ht="15.75" thickBot="1" x14ac:dyDescent="0.3">
      <c r="C12" s="103"/>
      <c r="D12" s="104" t="s">
        <v>145</v>
      </c>
      <c r="E12" s="173"/>
      <c r="F12" s="124">
        <v>209</v>
      </c>
      <c r="G12" s="123" t="e">
        <f>G9</f>
        <v>#REF!</v>
      </c>
      <c r="H12" s="131" t="e">
        <f t="shared" si="2"/>
        <v>#REF!</v>
      </c>
      <c r="I12" s="115"/>
      <c r="J12">
        <v>1500</v>
      </c>
      <c r="K12">
        <f t="shared" si="3"/>
        <v>2536.5</v>
      </c>
      <c r="L12">
        <f>F12/K12</f>
        <v>8.2397003745318345E-2</v>
      </c>
    </row>
    <row r="13" spans="3:12" x14ac:dyDescent="0.25">
      <c r="C13" s="101"/>
      <c r="D13" s="98" t="s">
        <v>146</v>
      </c>
      <c r="E13" s="177" t="s">
        <v>137</v>
      </c>
      <c r="F13" s="117"/>
      <c r="G13" s="121"/>
      <c r="H13" s="133"/>
      <c r="I13" s="117"/>
    </row>
    <row r="14" spans="3:12" ht="15.75" thickBot="1" x14ac:dyDescent="0.3">
      <c r="C14" s="105">
        <v>4</v>
      </c>
      <c r="D14" s="104" t="s">
        <v>147</v>
      </c>
      <c r="E14" s="173"/>
      <c r="F14" s="124">
        <v>203.42</v>
      </c>
      <c r="G14" s="123" t="e">
        <f>G11</f>
        <v>#REF!</v>
      </c>
      <c r="H14" s="131" t="e">
        <f>ROUND(F14*G14,2)</f>
        <v>#REF!</v>
      </c>
      <c r="I14" s="115"/>
      <c r="J14">
        <v>750</v>
      </c>
      <c r="K14">
        <f>J14*$K$4</f>
        <v>1268.25</v>
      </c>
      <c r="L14">
        <f>F14/K14</f>
        <v>0.16039424403705893</v>
      </c>
    </row>
    <row r="15" spans="3:12" ht="22.5" x14ac:dyDescent="0.25">
      <c r="C15" s="177">
        <v>5</v>
      </c>
      <c r="D15" s="98" t="s">
        <v>148</v>
      </c>
      <c r="E15" s="177" t="s">
        <v>137</v>
      </c>
      <c r="F15" s="117"/>
      <c r="G15" s="121"/>
      <c r="H15" s="133"/>
      <c r="I15" s="117"/>
    </row>
    <row r="16" spans="3:12" x14ac:dyDescent="0.25">
      <c r="C16" s="172"/>
      <c r="D16" s="98" t="s">
        <v>141</v>
      </c>
      <c r="E16" s="172"/>
      <c r="F16" s="115">
        <v>209.2</v>
      </c>
      <c r="G16" s="127" t="e">
        <f>G14</f>
        <v>#REF!</v>
      </c>
      <c r="H16" s="131" t="e">
        <f t="shared" ref="H16:H17" si="4">ROUND(F16*G16,2)</f>
        <v>#REF!</v>
      </c>
      <c r="I16" s="115"/>
      <c r="J16">
        <v>750</v>
      </c>
      <c r="K16">
        <f t="shared" ref="K16:K17" si="5">J16*$K$4</f>
        <v>1268.25</v>
      </c>
      <c r="L16">
        <f>F16/K16</f>
        <v>0.16495170510546028</v>
      </c>
    </row>
    <row r="17" spans="3:12" ht="15.75" thickBot="1" x14ac:dyDescent="0.3">
      <c r="C17" s="172"/>
      <c r="D17" s="98" t="s">
        <v>142</v>
      </c>
      <c r="E17" s="173"/>
      <c r="F17" s="124">
        <v>96</v>
      </c>
      <c r="G17" s="123" t="e">
        <f>G12</f>
        <v>#REF!</v>
      </c>
      <c r="H17" s="132" t="e">
        <f t="shared" si="4"/>
        <v>#REF!</v>
      </c>
      <c r="I17" s="115"/>
      <c r="J17">
        <v>1500</v>
      </c>
      <c r="K17">
        <f t="shared" si="5"/>
        <v>2536.5</v>
      </c>
      <c r="L17">
        <f>F17/K17</f>
        <v>3.7847427557658193E-2</v>
      </c>
    </row>
    <row r="18" spans="3:12" x14ac:dyDescent="0.25">
      <c r="C18" s="168">
        <v>6</v>
      </c>
      <c r="D18" s="106" t="s">
        <v>149</v>
      </c>
      <c r="E18" s="171" t="s">
        <v>137</v>
      </c>
      <c r="F18" s="117"/>
      <c r="G18" s="128"/>
      <c r="H18" s="134"/>
      <c r="I18" s="117"/>
    </row>
    <row r="19" spans="3:12" x14ac:dyDescent="0.25">
      <c r="C19" s="169"/>
      <c r="D19" s="107" t="s">
        <v>144</v>
      </c>
      <c r="E19" s="169"/>
      <c r="F19" s="115">
        <v>467</v>
      </c>
      <c r="G19" s="127" t="e">
        <f>G16</f>
        <v>#REF!</v>
      </c>
      <c r="H19" s="131" t="e">
        <f t="shared" ref="H19:H20" si="6">ROUND(F19*G19,2)</f>
        <v>#REF!</v>
      </c>
      <c r="I19" s="115"/>
      <c r="J19">
        <v>750</v>
      </c>
      <c r="K19">
        <f t="shared" ref="K19:K20" si="7">J19*$K$4</f>
        <v>1268.25</v>
      </c>
      <c r="L19">
        <f>F19/K19</f>
        <v>0.36822393061304948</v>
      </c>
    </row>
    <row r="20" spans="3:12" ht="15.75" thickBot="1" x14ac:dyDescent="0.3">
      <c r="C20" s="170"/>
      <c r="D20" s="108" t="s">
        <v>145</v>
      </c>
      <c r="E20" s="169"/>
      <c r="F20" s="124">
        <v>990</v>
      </c>
      <c r="G20" s="127" t="e">
        <f>G17</f>
        <v>#REF!</v>
      </c>
      <c r="H20" s="131" t="e">
        <f t="shared" si="6"/>
        <v>#REF!</v>
      </c>
      <c r="I20" s="115"/>
      <c r="J20">
        <v>1500</v>
      </c>
      <c r="K20">
        <f t="shared" si="7"/>
        <v>2536.5</v>
      </c>
      <c r="L20">
        <f>F20/K20</f>
        <v>0.39030159668835007</v>
      </c>
    </row>
    <row r="21" spans="3:12" ht="15.75" thickBot="1" x14ac:dyDescent="0.3">
      <c r="C21" s="109"/>
      <c r="D21" s="110" t="s">
        <v>155</v>
      </c>
      <c r="E21" s="111" t="s">
        <v>137</v>
      </c>
      <c r="F21" s="125">
        <v>20715.95</v>
      </c>
      <c r="G21" s="135"/>
      <c r="H21" s="136" t="e">
        <f>SUM(H5:H20)</f>
        <v>#REF!</v>
      </c>
      <c r="I21" s="119"/>
      <c r="L21" s="112">
        <f>SUM(L5:L20)</f>
        <v>13.494874827518235</v>
      </c>
    </row>
    <row r="22" spans="3:12" ht="15.75" thickBot="1" x14ac:dyDescent="0.3">
      <c r="C22" s="109"/>
      <c r="D22" s="110" t="s">
        <v>156</v>
      </c>
      <c r="E22" s="111" t="s">
        <v>154</v>
      </c>
      <c r="F22" s="139">
        <v>3</v>
      </c>
      <c r="G22" s="141" t="e">
        <f>#REF!</f>
        <v>#REF!</v>
      </c>
      <c r="H22" s="136" t="e">
        <f>F22*G22</f>
        <v>#REF!</v>
      </c>
      <c r="L22">
        <v>3</v>
      </c>
    </row>
    <row r="23" spans="3:12" ht="15.75" thickBot="1" x14ac:dyDescent="0.3">
      <c r="H23" s="140"/>
      <c r="L23" s="113">
        <f>SUM(L21:L22)</f>
        <v>16.494874827518235</v>
      </c>
    </row>
    <row r="24" spans="3:12" ht="15.75" thickBot="1" x14ac:dyDescent="0.3">
      <c r="G24" s="144" t="s">
        <v>150</v>
      </c>
      <c r="H24" s="145" t="e">
        <f>SUM(H21:H22)</f>
        <v>#REF!</v>
      </c>
    </row>
    <row r="25" spans="3:12" ht="15.75" thickBot="1" x14ac:dyDescent="0.3">
      <c r="G25" s="142" t="s">
        <v>151</v>
      </c>
      <c r="H25" s="143" t="e">
        <f>ROUND(H24*12,2)</f>
        <v>#REF!</v>
      </c>
    </row>
    <row r="27" spans="3:12" x14ac:dyDescent="0.25">
      <c r="H27" t="e">
        <f>H21/L23</f>
        <v>#REF!</v>
      </c>
    </row>
    <row r="30" spans="3:12" x14ac:dyDescent="0.25">
      <c r="D30" s="160"/>
      <c r="E30" s="160"/>
      <c r="F30" s="160"/>
      <c r="G30" s="160"/>
    </row>
    <row r="31" spans="3:12" x14ac:dyDescent="0.25">
      <c r="D31" s="160"/>
      <c r="E31" s="160"/>
      <c r="F31" s="160"/>
      <c r="G31" s="160"/>
      <c r="I31" t="s">
        <v>157</v>
      </c>
    </row>
    <row r="32" spans="3:12" x14ac:dyDescent="0.25">
      <c r="D32" s="160"/>
      <c r="E32" s="160"/>
      <c r="F32" s="160"/>
      <c r="G32" s="160"/>
      <c r="I32" t="e">
        <f>1201.3*#REF!</f>
        <v>#REF!</v>
      </c>
    </row>
    <row r="33" spans="4:9" x14ac:dyDescent="0.25">
      <c r="D33" s="160"/>
      <c r="E33" s="160"/>
      <c r="F33" s="160"/>
      <c r="G33" s="160"/>
      <c r="I33">
        <v>1622</v>
      </c>
    </row>
    <row r="34" spans="4:9" x14ac:dyDescent="0.25">
      <c r="D34" s="160"/>
      <c r="E34" s="160"/>
      <c r="F34" s="160"/>
      <c r="G34" s="160"/>
      <c r="I34" t="e">
        <f>#REF!*1236</f>
        <v>#REF!</v>
      </c>
    </row>
    <row r="35" spans="4:9" x14ac:dyDescent="0.25">
      <c r="D35" s="160"/>
      <c r="E35" s="160"/>
      <c r="F35" s="160"/>
      <c r="G35" s="160"/>
      <c r="I35" t="e">
        <f>#REF!*1765.4</f>
        <v>#REF!</v>
      </c>
    </row>
    <row r="36" spans="4:9" x14ac:dyDescent="0.25">
      <c r="D36" s="160"/>
      <c r="E36" s="160"/>
      <c r="F36" s="160"/>
      <c r="G36" s="160"/>
      <c r="I36" t="e">
        <f>SUM(I32:I35)</f>
        <v>#REF!</v>
      </c>
    </row>
    <row r="37" spans="4:9" x14ac:dyDescent="0.25">
      <c r="D37" s="160"/>
      <c r="E37" s="160"/>
      <c r="F37" s="160"/>
      <c r="G37" s="160"/>
      <c r="H37" t="e">
        <f>#REF!-#REF!</f>
        <v>#REF!</v>
      </c>
    </row>
    <row r="38" spans="4:9" x14ac:dyDescent="0.25">
      <c r="D38" s="160"/>
      <c r="E38" s="160"/>
      <c r="F38" s="160"/>
      <c r="G38" s="160"/>
    </row>
    <row r="41" spans="4:9" x14ac:dyDescent="0.25">
      <c r="E41" t="e">
        <f>34.5*#REF!</f>
        <v>#REF!</v>
      </c>
    </row>
  </sheetData>
  <mergeCells count="9">
    <mergeCell ref="C18:C20"/>
    <mergeCell ref="E18:E20"/>
    <mergeCell ref="C4:C6"/>
    <mergeCell ref="E4:E6"/>
    <mergeCell ref="E7:E9"/>
    <mergeCell ref="E10:E12"/>
    <mergeCell ref="E13:E14"/>
    <mergeCell ref="C15:C17"/>
    <mergeCell ref="E15:E1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D60"/>
  <sheetViews>
    <sheetView showGridLines="0" tabSelected="1" view="pageBreakPreview" zoomScaleNormal="100" zoomScaleSheetLayoutView="100" workbookViewId="0">
      <selection activeCell="B5" sqref="B5:B8"/>
    </sheetView>
  </sheetViews>
  <sheetFormatPr defaultColWidth="70.85546875" defaultRowHeight="15" x14ac:dyDescent="0.25"/>
  <cols>
    <col min="1" max="1" width="11.5703125" customWidth="1"/>
    <col min="2" max="2" width="47" customWidth="1"/>
    <col min="3" max="3" width="21.140625" bestFit="1" customWidth="1"/>
    <col min="4" max="4" width="19.42578125" bestFit="1" customWidth="1"/>
  </cols>
  <sheetData>
    <row r="2" spans="2:4" ht="15.75" thickBot="1" x14ac:dyDescent="0.3"/>
    <row r="3" spans="2:4" ht="15" customHeight="1" x14ac:dyDescent="0.25">
      <c r="B3" s="178" t="s">
        <v>166</v>
      </c>
      <c r="C3" s="179"/>
      <c r="D3" s="180"/>
    </row>
    <row r="4" spans="2:4" ht="15.75" thickBot="1" x14ac:dyDescent="0.3">
      <c r="B4" s="181"/>
      <c r="C4" s="182"/>
      <c r="D4" s="183"/>
    </row>
    <row r="5" spans="2:4" x14ac:dyDescent="0.25">
      <c r="B5" s="186" t="s">
        <v>120</v>
      </c>
      <c r="C5" s="146" t="s">
        <v>119</v>
      </c>
      <c r="D5" s="147" t="s">
        <v>164</v>
      </c>
    </row>
    <row r="6" spans="2:4" x14ac:dyDescent="0.25">
      <c r="B6" s="187"/>
      <c r="C6" s="146" t="s">
        <v>121</v>
      </c>
      <c r="D6" s="147" t="s">
        <v>122</v>
      </c>
    </row>
    <row r="7" spans="2:4" x14ac:dyDescent="0.25">
      <c r="B7" s="187"/>
      <c r="C7" s="146" t="s">
        <v>123</v>
      </c>
      <c r="D7" s="147" t="s">
        <v>127</v>
      </c>
    </row>
    <row r="8" spans="2:4" ht="15.75" customHeight="1" thickBot="1" x14ac:dyDescent="0.3">
      <c r="B8" s="188"/>
      <c r="C8" s="184" t="s">
        <v>125</v>
      </c>
      <c r="D8" s="185"/>
    </row>
    <row r="9" spans="2:4" ht="15.75" thickBot="1" x14ac:dyDescent="0.3">
      <c r="B9" s="148" t="s">
        <v>1</v>
      </c>
      <c r="C9" s="161">
        <f>SUM(C10:C12)</f>
        <v>0</v>
      </c>
      <c r="D9" s="149">
        <f>SUM(D10:D12)</f>
        <v>0</v>
      </c>
    </row>
    <row r="10" spans="2:4" ht="15.75" thickBot="1" x14ac:dyDescent="0.3">
      <c r="B10" s="150" t="s">
        <v>2</v>
      </c>
      <c r="C10" s="162">
        <v>0</v>
      </c>
      <c r="D10" s="151"/>
    </row>
    <row r="11" spans="2:4" ht="15.75" thickBot="1" x14ac:dyDescent="0.3">
      <c r="B11" s="150" t="s">
        <v>3</v>
      </c>
      <c r="C11" s="162"/>
      <c r="D11" s="151"/>
    </row>
    <row r="12" spans="2:4" ht="15.75" thickBot="1" x14ac:dyDescent="0.3">
      <c r="B12" s="150" t="s">
        <v>4</v>
      </c>
      <c r="C12" s="162">
        <v>0</v>
      </c>
      <c r="D12" s="151"/>
    </row>
    <row r="13" spans="2:4" ht="15.75" thickBot="1" x14ac:dyDescent="0.3">
      <c r="B13" s="148" t="s">
        <v>5</v>
      </c>
      <c r="C13" s="161">
        <f>C14+C18+C23+C32+C33+C29+C26</f>
        <v>0</v>
      </c>
      <c r="D13" s="149">
        <f>SUM(D14:D33)</f>
        <v>0</v>
      </c>
    </row>
    <row r="14" spans="2:4" ht="15.75" thickBot="1" x14ac:dyDescent="0.3">
      <c r="B14" s="152" t="s">
        <v>6</v>
      </c>
      <c r="C14" s="164">
        <v>0</v>
      </c>
      <c r="D14" s="153"/>
    </row>
    <row r="15" spans="2:4" ht="15.75" thickBot="1" x14ac:dyDescent="0.3">
      <c r="B15" s="154" t="s">
        <v>7</v>
      </c>
      <c r="C15" s="164">
        <v>0</v>
      </c>
      <c r="D15" s="155"/>
    </row>
    <row r="16" spans="2:4" ht="15.75" thickBot="1" x14ac:dyDescent="0.3">
      <c r="B16" s="154" t="s">
        <v>8</v>
      </c>
      <c r="C16" s="164">
        <f>-$C$10*6%</f>
        <v>0</v>
      </c>
      <c r="D16" s="155"/>
    </row>
    <row r="17" spans="2:4" ht="15.75" thickBot="1" x14ac:dyDescent="0.3">
      <c r="B17" s="154" t="s">
        <v>9</v>
      </c>
      <c r="C17" s="164">
        <f>-$C$10*6%</f>
        <v>0</v>
      </c>
      <c r="D17" s="155"/>
    </row>
    <row r="18" spans="2:4" ht="15.75" thickBot="1" x14ac:dyDescent="0.3">
      <c r="B18" s="152" t="s">
        <v>55</v>
      </c>
      <c r="C18" s="164">
        <f>$C$19+$C$21+$C$22+C20</f>
        <v>0</v>
      </c>
      <c r="D18" s="153"/>
    </row>
    <row r="19" spans="2:4" ht="15.75" thickBot="1" x14ac:dyDescent="0.3">
      <c r="B19" s="154" t="s">
        <v>7</v>
      </c>
      <c r="C19" s="164">
        <v>0</v>
      </c>
      <c r="D19" s="153"/>
    </row>
    <row r="20" spans="2:4" ht="15.75" thickBot="1" x14ac:dyDescent="0.3">
      <c r="B20" s="154" t="s">
        <v>162</v>
      </c>
      <c r="C20" s="164">
        <v>0</v>
      </c>
      <c r="D20" s="153"/>
    </row>
    <row r="21" spans="2:4" ht="15.75" thickBot="1" x14ac:dyDescent="0.3">
      <c r="B21" s="154" t="s">
        <v>10</v>
      </c>
      <c r="C21" s="164">
        <v>0</v>
      </c>
      <c r="D21" s="155"/>
    </row>
    <row r="22" spans="2:4" ht="15.75" thickBot="1" x14ac:dyDescent="0.3">
      <c r="B22" s="154" t="s">
        <v>9</v>
      </c>
      <c r="C22" s="164">
        <v>0</v>
      </c>
      <c r="D22" s="155"/>
    </row>
    <row r="23" spans="2:4" ht="15.75" thickBot="1" x14ac:dyDescent="0.3">
      <c r="B23" s="152" t="s">
        <v>11</v>
      </c>
      <c r="C23" s="164">
        <v>0</v>
      </c>
      <c r="D23" s="153"/>
    </row>
    <row r="24" spans="2:4" ht="15.75" thickBot="1" x14ac:dyDescent="0.3">
      <c r="B24" s="154" t="s">
        <v>12</v>
      </c>
      <c r="C24" s="164">
        <v>0</v>
      </c>
      <c r="D24" s="155"/>
    </row>
    <row r="25" spans="2:4" ht="15.75" thickBot="1" x14ac:dyDescent="0.3">
      <c r="B25" s="154" t="s">
        <v>9</v>
      </c>
      <c r="C25" s="164">
        <v>0</v>
      </c>
      <c r="D25" s="155"/>
    </row>
    <row r="26" spans="2:4" ht="15.75" thickBot="1" x14ac:dyDescent="0.3">
      <c r="B26" s="152" t="s">
        <v>129</v>
      </c>
      <c r="C26" s="164">
        <v>0</v>
      </c>
      <c r="D26" s="153"/>
    </row>
    <row r="27" spans="2:4" ht="15.75" thickBot="1" x14ac:dyDescent="0.3">
      <c r="B27" s="154" t="s">
        <v>130</v>
      </c>
      <c r="C27" s="164">
        <v>0</v>
      </c>
      <c r="D27" s="155"/>
    </row>
    <row r="28" spans="2:4" ht="15.75" thickBot="1" x14ac:dyDescent="0.3">
      <c r="B28" s="154" t="s">
        <v>9</v>
      </c>
      <c r="C28" s="164">
        <v>0</v>
      </c>
      <c r="D28" s="155"/>
    </row>
    <row r="29" spans="2:4" ht="15.75" thickBot="1" x14ac:dyDescent="0.3">
      <c r="B29" s="152" t="s">
        <v>35</v>
      </c>
      <c r="C29" s="164">
        <v>0</v>
      </c>
      <c r="D29" s="153"/>
    </row>
    <row r="30" spans="2:4" ht="15.75" thickBot="1" x14ac:dyDescent="0.3">
      <c r="B30" s="154" t="s">
        <v>131</v>
      </c>
      <c r="C30" s="164">
        <v>0</v>
      </c>
      <c r="D30" s="155"/>
    </row>
    <row r="31" spans="2:4" ht="15.75" thickBot="1" x14ac:dyDescent="0.3">
      <c r="B31" s="154" t="s">
        <v>9</v>
      </c>
      <c r="C31" s="164">
        <v>0</v>
      </c>
      <c r="D31" s="155"/>
    </row>
    <row r="32" spans="2:4" ht="15.75" thickBot="1" x14ac:dyDescent="0.3">
      <c r="B32" s="152" t="s">
        <v>13</v>
      </c>
      <c r="C32" s="164">
        <v>0</v>
      </c>
      <c r="D32" s="153"/>
    </row>
    <row r="33" spans="2:4" ht="15.75" thickBot="1" x14ac:dyDescent="0.3">
      <c r="B33" s="152" t="s">
        <v>36</v>
      </c>
      <c r="C33" s="164">
        <v>0</v>
      </c>
      <c r="D33" s="153"/>
    </row>
    <row r="34" spans="2:4" ht="15.75" thickBot="1" x14ac:dyDescent="0.3">
      <c r="B34" s="148" t="s">
        <v>14</v>
      </c>
      <c r="C34" s="167" t="s">
        <v>165</v>
      </c>
      <c r="D34" s="149">
        <f>SUM(D35:D41)</f>
        <v>0</v>
      </c>
    </row>
    <row r="35" spans="2:4" ht="15.75" thickBot="1" x14ac:dyDescent="0.3">
      <c r="B35" s="150" t="s">
        <v>15</v>
      </c>
      <c r="C35" s="163">
        <v>0</v>
      </c>
      <c r="D35" s="151"/>
    </row>
    <row r="36" spans="2:4" ht="15.75" thickBot="1" x14ac:dyDescent="0.3">
      <c r="B36" s="156" t="s">
        <v>32</v>
      </c>
      <c r="C36" s="163">
        <v>0</v>
      </c>
      <c r="D36" s="151"/>
    </row>
    <row r="37" spans="2:4" ht="15.75" thickBot="1" x14ac:dyDescent="0.3">
      <c r="B37" s="156" t="s">
        <v>9</v>
      </c>
      <c r="C37" s="163">
        <v>0</v>
      </c>
      <c r="D37" s="151"/>
    </row>
    <row r="38" spans="2:4" ht="15.75" thickBot="1" x14ac:dyDescent="0.3">
      <c r="B38" s="150" t="s">
        <v>16</v>
      </c>
      <c r="C38" s="163">
        <v>0</v>
      </c>
      <c r="D38" s="151"/>
    </row>
    <row r="39" spans="2:4" ht="15.75" thickBot="1" x14ac:dyDescent="0.3">
      <c r="B39" s="156" t="s">
        <v>33</v>
      </c>
      <c r="C39" s="163">
        <v>0</v>
      </c>
      <c r="D39" s="151"/>
    </row>
    <row r="40" spans="2:4" ht="15.75" thickBot="1" x14ac:dyDescent="0.3">
      <c r="B40" s="156" t="s">
        <v>9</v>
      </c>
      <c r="C40" s="163">
        <v>0</v>
      </c>
      <c r="D40" s="151"/>
    </row>
    <row r="41" spans="2:4" ht="15.75" thickBot="1" x14ac:dyDescent="0.3">
      <c r="B41" s="150" t="s">
        <v>163</v>
      </c>
      <c r="C41" s="163">
        <v>0</v>
      </c>
      <c r="D41" s="151"/>
    </row>
    <row r="42" spans="2:4" ht="15.75" thickBot="1" x14ac:dyDescent="0.3">
      <c r="B42" s="148" t="s">
        <v>38</v>
      </c>
      <c r="C42" s="165">
        <f>SUM(C43:C48)</f>
        <v>0</v>
      </c>
      <c r="D42" s="149">
        <f>SUM(D43:D48)</f>
        <v>0</v>
      </c>
    </row>
    <row r="43" spans="2:4" ht="15.75" thickBot="1" x14ac:dyDescent="0.3">
      <c r="B43" s="150" t="s">
        <v>17</v>
      </c>
      <c r="C43" s="163">
        <v>0</v>
      </c>
      <c r="D43" s="151"/>
    </row>
    <row r="44" spans="2:4" ht="15.75" thickBot="1" x14ac:dyDescent="0.3">
      <c r="B44" s="150" t="s">
        <v>18</v>
      </c>
      <c r="C44" s="163">
        <v>0</v>
      </c>
      <c r="D44" s="151"/>
    </row>
    <row r="45" spans="2:4" ht="15.75" thickBot="1" x14ac:dyDescent="0.3">
      <c r="B45" s="150" t="s">
        <v>19</v>
      </c>
      <c r="C45" s="163">
        <v>0</v>
      </c>
      <c r="D45" s="151"/>
    </row>
    <row r="46" spans="2:4" ht="15.75" thickBot="1" x14ac:dyDescent="0.3">
      <c r="B46" s="150" t="s">
        <v>20</v>
      </c>
      <c r="C46" s="163">
        <v>0</v>
      </c>
      <c r="D46" s="151"/>
    </row>
    <row r="47" spans="2:4" ht="15.75" thickBot="1" x14ac:dyDescent="0.3">
      <c r="B47" s="150" t="s">
        <v>21</v>
      </c>
      <c r="C47" s="163">
        <v>0</v>
      </c>
      <c r="D47" s="151"/>
    </row>
    <row r="48" spans="2:4" ht="15.75" thickBot="1" x14ac:dyDescent="0.3">
      <c r="B48" s="150" t="s">
        <v>22</v>
      </c>
      <c r="C48" s="163">
        <v>0</v>
      </c>
      <c r="D48" s="151"/>
    </row>
    <row r="49" spans="2:4" ht="15.75" thickBot="1" x14ac:dyDescent="0.3">
      <c r="B49" s="148" t="s">
        <v>23</v>
      </c>
      <c r="C49" s="166">
        <f>SUM(C50:C52)</f>
        <v>0</v>
      </c>
      <c r="D49" s="149">
        <f>SUM(D50:D52)</f>
        <v>0</v>
      </c>
    </row>
    <row r="50" spans="2:4" ht="15.75" thickBot="1" x14ac:dyDescent="0.3">
      <c r="B50" s="150" t="s">
        <v>24</v>
      </c>
      <c r="C50" s="163">
        <v>0</v>
      </c>
      <c r="D50" s="151"/>
    </row>
    <row r="51" spans="2:4" ht="15.75" thickBot="1" x14ac:dyDescent="0.3">
      <c r="B51" s="150" t="s">
        <v>25</v>
      </c>
      <c r="C51" s="163">
        <v>0</v>
      </c>
      <c r="D51" s="151"/>
    </row>
    <row r="52" spans="2:4" ht="15.75" thickBot="1" x14ac:dyDescent="0.3">
      <c r="B52" s="150" t="s">
        <v>26</v>
      </c>
      <c r="C52" s="163">
        <v>0</v>
      </c>
      <c r="D52" s="157"/>
    </row>
    <row r="53" spans="2:4" ht="15.75" thickBot="1" x14ac:dyDescent="0.3">
      <c r="B53" s="156" t="s">
        <v>159</v>
      </c>
      <c r="C53" s="163">
        <v>0</v>
      </c>
      <c r="D53" s="157"/>
    </row>
    <row r="54" spans="2:4" ht="15.75" thickBot="1" x14ac:dyDescent="0.3">
      <c r="B54" s="156" t="s">
        <v>160</v>
      </c>
      <c r="C54" s="163">
        <v>0</v>
      </c>
      <c r="D54" s="157"/>
    </row>
    <row r="55" spans="2:4" ht="15.75" thickBot="1" x14ac:dyDescent="0.3">
      <c r="B55" s="156" t="s">
        <v>161</v>
      </c>
      <c r="C55" s="163">
        <v>0</v>
      </c>
      <c r="D55" s="157"/>
    </row>
    <row r="56" spans="2:4" ht="15.75" thickBot="1" x14ac:dyDescent="0.3">
      <c r="B56" s="148" t="s">
        <v>27</v>
      </c>
      <c r="C56" s="163">
        <v>0</v>
      </c>
      <c r="D56" s="149">
        <f>D49+D42+D34+D13+D9</f>
        <v>0</v>
      </c>
    </row>
    <row r="57" spans="2:4" ht="15" customHeight="1" thickBot="1" x14ac:dyDescent="0.3">
      <c r="B57" s="158" t="s">
        <v>28</v>
      </c>
      <c r="C57" s="163">
        <v>0</v>
      </c>
      <c r="D57" s="159"/>
    </row>
    <row r="58" spans="2:4" ht="15" customHeight="1" x14ac:dyDescent="0.25">
      <c r="B58" s="11"/>
    </row>
    <row r="59" spans="2:4" ht="15" customHeight="1" x14ac:dyDescent="0.25">
      <c r="B59" s="11"/>
      <c r="D59" t="s">
        <v>158</v>
      </c>
    </row>
    <row r="60" spans="2:4" ht="15" customHeight="1" x14ac:dyDescent="0.25">
      <c r="B60" s="11"/>
      <c r="C60" s="49">
        <f>C56*12</f>
        <v>0</v>
      </c>
    </row>
  </sheetData>
  <mergeCells count="3">
    <mergeCell ref="B3:D4"/>
    <mergeCell ref="C8:D8"/>
    <mergeCell ref="B5:B8"/>
  </mergeCells>
  <pageMargins left="0.70866141732283472" right="0.51181102362204722" top="0.78740157480314965" bottom="0.78740157480314965" header="0.31496062992125984" footer="0.31496062992125984"/>
  <pageSetup paperSize="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1"/>
  <sheetViews>
    <sheetView showGridLines="0" view="pageBreakPreview" topLeftCell="A22" zoomScaleNormal="100" zoomScaleSheetLayoutView="100" workbookViewId="0">
      <selection activeCell="D41" sqref="D41"/>
    </sheetView>
  </sheetViews>
  <sheetFormatPr defaultColWidth="70.85546875" defaultRowHeight="15" x14ac:dyDescent="0.25"/>
  <cols>
    <col min="1" max="1" width="11.5703125" customWidth="1"/>
    <col min="2" max="2" width="47" customWidth="1"/>
    <col min="3" max="3" width="21.140625" bestFit="1" customWidth="1"/>
    <col min="4" max="4" width="19.42578125" bestFit="1" customWidth="1"/>
    <col min="5" max="5" width="10" bestFit="1" customWidth="1"/>
    <col min="6" max="6" width="8.28515625" bestFit="1" customWidth="1"/>
    <col min="7" max="7" width="16.5703125" customWidth="1"/>
  </cols>
  <sheetData>
    <row r="3" spans="2:6" x14ac:dyDescent="0.25">
      <c r="B3" s="189" t="s">
        <v>114</v>
      </c>
      <c r="C3" s="189"/>
      <c r="D3" s="189"/>
    </row>
    <row r="4" spans="2:6" ht="15.75" thickBot="1" x14ac:dyDescent="0.3">
      <c r="B4" s="189"/>
      <c r="C4" s="189"/>
      <c r="D4" s="189"/>
    </row>
    <row r="5" spans="2:6" x14ac:dyDescent="0.25">
      <c r="B5" s="190" t="s">
        <v>120</v>
      </c>
      <c r="C5" s="12" t="s">
        <v>119</v>
      </c>
      <c r="D5" s="12" t="s">
        <v>126</v>
      </c>
    </row>
    <row r="6" spans="2:6" x14ac:dyDescent="0.25">
      <c r="B6" s="191"/>
      <c r="C6" s="12" t="s">
        <v>121</v>
      </c>
      <c r="D6" s="12" t="s">
        <v>122</v>
      </c>
    </row>
    <row r="7" spans="2:6" x14ac:dyDescent="0.25">
      <c r="B7" s="191"/>
      <c r="C7" s="12" t="s">
        <v>123</v>
      </c>
      <c r="D7" s="12" t="s">
        <v>127</v>
      </c>
    </row>
    <row r="8" spans="2:6" ht="15.75" customHeight="1" thickBot="1" x14ac:dyDescent="0.3">
      <c r="B8" s="192"/>
      <c r="C8" s="184" t="s">
        <v>125</v>
      </c>
      <c r="D8" s="193"/>
    </row>
    <row r="9" spans="2:6" ht="15.75" thickBot="1" x14ac:dyDescent="0.3">
      <c r="B9" s="3" t="s">
        <v>1</v>
      </c>
      <c r="C9" s="27">
        <f>SUM(C10:C12)</f>
        <v>1358.86</v>
      </c>
      <c r="D9" s="5" t="e">
        <f>SUM(D10:D12)</f>
        <v>#REF!</v>
      </c>
    </row>
    <row r="10" spans="2:6" ht="15.75" thickBot="1" x14ac:dyDescent="0.3">
      <c r="B10" s="8" t="s">
        <v>2</v>
      </c>
      <c r="C10" s="28">
        <v>1358.86</v>
      </c>
      <c r="D10" s="4" t="e">
        <f>C10/$C$57</f>
        <v>#REF!</v>
      </c>
    </row>
    <row r="11" spans="2:6" ht="15.75" thickBot="1" x14ac:dyDescent="0.3">
      <c r="B11" s="8" t="s">
        <v>3</v>
      </c>
      <c r="C11" s="29"/>
      <c r="D11" s="4" t="e">
        <f>C11/$C$57</f>
        <v>#REF!</v>
      </c>
    </row>
    <row r="12" spans="2:6" ht="15.75" thickBot="1" x14ac:dyDescent="0.3">
      <c r="B12" s="8" t="s">
        <v>4</v>
      </c>
      <c r="C12" s="29">
        <v>0</v>
      </c>
      <c r="D12" s="4" t="e">
        <f>C12/$C$57</f>
        <v>#REF!</v>
      </c>
    </row>
    <row r="13" spans="2:6" ht="15.75" thickBot="1" x14ac:dyDescent="0.3">
      <c r="B13" s="3" t="s">
        <v>5</v>
      </c>
      <c r="C13" s="19" t="e">
        <f>C14+C18+C23+C32+C33+C29+C26</f>
        <v>#REF!</v>
      </c>
      <c r="D13" s="5" t="e">
        <f>SUM(D14:D33)</f>
        <v>#REF!</v>
      </c>
    </row>
    <row r="14" spans="2:6" ht="15.75" thickBot="1" x14ac:dyDescent="0.3">
      <c r="B14" s="32" t="s">
        <v>6</v>
      </c>
      <c r="C14" s="33" t="e">
        <f>$C$15+$C$16+$C$17</f>
        <v>#REF!</v>
      </c>
      <c r="D14" s="94" t="e">
        <f>C14/$C$57</f>
        <v>#REF!</v>
      </c>
      <c r="F14" t="s">
        <v>37</v>
      </c>
    </row>
    <row r="15" spans="2:6" ht="15.75" thickBot="1" x14ac:dyDescent="0.3">
      <c r="B15" s="35" t="s">
        <v>7</v>
      </c>
      <c r="C15" s="33" t="e">
        <f>$E$15*2*$F$15</f>
        <v>#REF!</v>
      </c>
      <c r="D15" s="95"/>
      <c r="E15" t="e">
        <f>Plan1!#REF!</f>
        <v>#REF!</v>
      </c>
      <c r="F15">
        <v>25.01</v>
      </c>
    </row>
    <row r="16" spans="2:6" ht="15.75" thickBot="1" x14ac:dyDescent="0.3">
      <c r="B16" s="35" t="s">
        <v>8</v>
      </c>
      <c r="C16" s="37">
        <f>-$C$10*6%</f>
        <v>-81.531599999999997</v>
      </c>
      <c r="D16" s="36"/>
    </row>
    <row r="17" spans="2:6" ht="15.75" thickBot="1" x14ac:dyDescent="0.3">
      <c r="B17" s="35" t="s">
        <v>9</v>
      </c>
      <c r="C17" s="38" t="e">
        <f>-($C$15+$C$16)*$F$17</f>
        <v>#REF!</v>
      </c>
      <c r="D17" s="36"/>
      <c r="F17" s="16">
        <v>9.2499999999999999E-2</v>
      </c>
    </row>
    <row r="18" spans="2:6" ht="15.75" thickBot="1" x14ac:dyDescent="0.3">
      <c r="B18" s="32" t="s">
        <v>55</v>
      </c>
      <c r="C18" s="39" t="e">
        <f>$C$19+$C$21+$C$22+C20</f>
        <v>#REF!</v>
      </c>
      <c r="D18" s="34" t="e">
        <f>C18/$C$57</f>
        <v>#REF!</v>
      </c>
    </row>
    <row r="19" spans="2:6" ht="15.75" thickBot="1" x14ac:dyDescent="0.3">
      <c r="B19" s="35" t="s">
        <v>7</v>
      </c>
      <c r="C19" s="33" t="e">
        <f>$E$19*$F$15</f>
        <v>#REF!</v>
      </c>
      <c r="D19" s="34"/>
      <c r="E19" t="e">
        <f>Plan1!#REF!</f>
        <v>#REF!</v>
      </c>
      <c r="F19" t="e">
        <f>Plan1!#REF!</f>
        <v>#REF!</v>
      </c>
    </row>
    <row r="20" spans="2:6" ht="15.75" thickBot="1" x14ac:dyDescent="0.3">
      <c r="B20" s="35" t="s">
        <v>34</v>
      </c>
      <c r="C20" s="33" t="e">
        <f>($E$19)/12</f>
        <v>#REF!</v>
      </c>
      <c r="D20" s="34"/>
    </row>
    <row r="21" spans="2:6" ht="15.75" thickBot="1" x14ac:dyDescent="0.3">
      <c r="B21" s="35" t="s">
        <v>10</v>
      </c>
      <c r="C21" s="37" t="e">
        <f>-E21*F15</f>
        <v>#REF!</v>
      </c>
      <c r="D21" s="36"/>
      <c r="E21" t="e">
        <f>Plan1!#REF!</f>
        <v>#REF!</v>
      </c>
    </row>
    <row r="22" spans="2:6" ht="15.75" thickBot="1" x14ac:dyDescent="0.3">
      <c r="B22" s="35" t="s">
        <v>9</v>
      </c>
      <c r="C22" s="38" t="e">
        <f>-($C$19+$C$20+$C$21)*$F$17</f>
        <v>#REF!</v>
      </c>
      <c r="D22" s="36"/>
    </row>
    <row r="23" spans="2:6" ht="15.75" thickBot="1" x14ac:dyDescent="0.3">
      <c r="B23" s="32" t="s">
        <v>11</v>
      </c>
      <c r="C23" s="39">
        <f>$C$24+$C$25</f>
        <v>100.67805</v>
      </c>
      <c r="D23" s="34" t="e">
        <f>C23/$C$57</f>
        <v>#REF!</v>
      </c>
    </row>
    <row r="24" spans="2:6" ht="15.75" thickBot="1" x14ac:dyDescent="0.3">
      <c r="B24" s="35" t="s">
        <v>12</v>
      </c>
      <c r="C24" s="39">
        <f>E24</f>
        <v>110.94</v>
      </c>
      <c r="D24" s="36"/>
      <c r="E24">
        <v>110.94</v>
      </c>
    </row>
    <row r="25" spans="2:6" ht="15.75" thickBot="1" x14ac:dyDescent="0.3">
      <c r="B25" s="35" t="s">
        <v>9</v>
      </c>
      <c r="C25" s="38">
        <f>-$C$24*$F$17</f>
        <v>-10.261949999999999</v>
      </c>
      <c r="D25" s="36"/>
    </row>
    <row r="26" spans="2:6" ht="15.75" thickBot="1" x14ac:dyDescent="0.3">
      <c r="B26" s="32" t="s">
        <v>129</v>
      </c>
      <c r="C26" s="39">
        <f>SUM(C27:C28)</f>
        <v>25.41</v>
      </c>
      <c r="D26" s="34" t="e">
        <f>C26/$C$57</f>
        <v>#REF!</v>
      </c>
    </row>
    <row r="27" spans="2:6" ht="15.75" thickBot="1" x14ac:dyDescent="0.3">
      <c r="B27" s="35" t="s">
        <v>130</v>
      </c>
      <c r="C27" s="39">
        <v>28</v>
      </c>
      <c r="D27" s="36"/>
    </row>
    <row r="28" spans="2:6" ht="15.75" thickBot="1" x14ac:dyDescent="0.3">
      <c r="B28" s="35" t="s">
        <v>9</v>
      </c>
      <c r="C28" s="38">
        <f>-C27*F17</f>
        <v>-2.59</v>
      </c>
      <c r="D28" s="36"/>
    </row>
    <row r="29" spans="2:6" ht="15.75" thickBot="1" x14ac:dyDescent="0.3">
      <c r="B29" s="32" t="s">
        <v>35</v>
      </c>
      <c r="C29" s="39">
        <f>$C$30+$C$31</f>
        <v>12.405525000000001</v>
      </c>
      <c r="D29" s="34" t="e">
        <f>C29/$C$57</f>
        <v>#REF!</v>
      </c>
    </row>
    <row r="30" spans="2:6" ht="15.75" thickBot="1" x14ac:dyDescent="0.3">
      <c r="B30" s="35" t="s">
        <v>131</v>
      </c>
      <c r="C30" s="39">
        <v>13.67</v>
      </c>
      <c r="D30" s="36"/>
    </row>
    <row r="31" spans="2:6" ht="15.75" thickBot="1" x14ac:dyDescent="0.3">
      <c r="B31" s="35" t="s">
        <v>9</v>
      </c>
      <c r="C31" s="38">
        <f>-$C$30*$F$17</f>
        <v>-1.264475</v>
      </c>
      <c r="D31" s="36"/>
    </row>
    <row r="32" spans="2:6" ht="15.75" thickBot="1" x14ac:dyDescent="0.3">
      <c r="B32" s="32" t="s">
        <v>13</v>
      </c>
      <c r="C32" s="39">
        <v>10.29</v>
      </c>
      <c r="D32" s="34" t="e">
        <f>C32/$C$57</f>
        <v>#REF!</v>
      </c>
      <c r="F32" s="26"/>
    </row>
    <row r="33" spans="2:7" ht="15.75" thickBot="1" x14ac:dyDescent="0.3">
      <c r="B33" s="32" t="s">
        <v>36</v>
      </c>
      <c r="C33" s="39">
        <v>7.78</v>
      </c>
      <c r="D33" s="34" t="e">
        <f>C33/$C$57</f>
        <v>#REF!</v>
      </c>
      <c r="F33" s="26"/>
    </row>
    <row r="34" spans="2:7" ht="15.75" thickBot="1" x14ac:dyDescent="0.3">
      <c r="B34" s="3" t="s">
        <v>14</v>
      </c>
      <c r="C34" s="14" t="e">
        <f>C35+C38+C42+C41</f>
        <v>#REF!</v>
      </c>
      <c r="D34" s="5" t="e">
        <f>SUM(D35:D42)</f>
        <v>#REF!</v>
      </c>
    </row>
    <row r="35" spans="2:7" ht="15.75" thickBot="1" x14ac:dyDescent="0.3">
      <c r="B35" s="8" t="s">
        <v>15</v>
      </c>
      <c r="C35" s="18" t="e">
        <f>$C$36+$C$37</f>
        <v>#REF!</v>
      </c>
      <c r="D35" s="4" t="e">
        <f>(C35)/$C$57</f>
        <v>#REF!</v>
      </c>
    </row>
    <row r="36" spans="2:7" ht="15.75" thickBot="1" x14ac:dyDescent="0.3">
      <c r="B36" s="59" t="s">
        <v>32</v>
      </c>
      <c r="C36" s="18" t="e">
        <f>#REF!</f>
        <v>#REF!</v>
      </c>
      <c r="D36" s="4"/>
    </row>
    <row r="37" spans="2:7" ht="15.75" thickBot="1" x14ac:dyDescent="0.3">
      <c r="B37" s="59" t="s">
        <v>9</v>
      </c>
      <c r="C37" s="21" t="e">
        <f>#REF!</f>
        <v>#REF!</v>
      </c>
      <c r="D37" s="4"/>
    </row>
    <row r="38" spans="2:7" ht="15.75" thickBot="1" x14ac:dyDescent="0.3">
      <c r="B38" s="8" t="s">
        <v>16</v>
      </c>
      <c r="C38" s="23" t="e">
        <f>$C$39+$C$40</f>
        <v>#REF!</v>
      </c>
      <c r="D38" s="4" t="e">
        <f>(C38)/$C$57</f>
        <v>#REF!</v>
      </c>
    </row>
    <row r="39" spans="2:7" ht="15.75" thickBot="1" x14ac:dyDescent="0.3">
      <c r="B39" s="59" t="s">
        <v>33</v>
      </c>
      <c r="C39" s="23" t="e">
        <f>#REF!</f>
        <v>#REF!</v>
      </c>
      <c r="D39" s="4"/>
    </row>
    <row r="40" spans="2:7" ht="15.75" thickBot="1" x14ac:dyDescent="0.3">
      <c r="B40" s="59" t="s">
        <v>9</v>
      </c>
      <c r="C40" s="21" t="e">
        <f>#REF!</f>
        <v>#REF!</v>
      </c>
      <c r="D40" s="4"/>
    </row>
    <row r="41" spans="2:7" ht="15.75" thickBot="1" x14ac:dyDescent="0.3">
      <c r="B41" s="8" t="s">
        <v>153</v>
      </c>
      <c r="C41" s="138" t="e">
        <f>Plan1!#REF!</f>
        <v>#REF!</v>
      </c>
      <c r="D41" s="4" t="e">
        <f>C41/$C$57</f>
        <v>#REF!</v>
      </c>
    </row>
    <row r="42" spans="2:7" ht="15.75" thickBot="1" x14ac:dyDescent="0.3">
      <c r="B42" s="8" t="s">
        <v>152</v>
      </c>
      <c r="C42" s="18">
        <f>Plan1!$C$41</f>
        <v>0</v>
      </c>
      <c r="D42" s="4" t="e">
        <f>C42/$C$57</f>
        <v>#REF!</v>
      </c>
    </row>
    <row r="43" spans="2:7" ht="15.75" thickBot="1" x14ac:dyDescent="0.3">
      <c r="B43" s="3" t="s">
        <v>38</v>
      </c>
      <c r="C43" s="13">
        <f>SUM(C44:C49)</f>
        <v>1018.5104123799998</v>
      </c>
      <c r="D43" s="5" t="e">
        <f>SUM(D44:D49)</f>
        <v>#REF!</v>
      </c>
      <c r="F43" s="15">
        <f>C43/C9</f>
        <v>0.74953299999999989</v>
      </c>
    </row>
    <row r="44" spans="2:7" ht="15.75" thickBot="1" x14ac:dyDescent="0.3">
      <c r="B44" s="8" t="s">
        <v>17</v>
      </c>
      <c r="C44" s="24">
        <f>$C$9*$F$44</f>
        <v>500.06047999999993</v>
      </c>
      <c r="D44" s="4" t="e">
        <f t="shared" ref="D44:D49" si="0">C44/$C$57</f>
        <v>#REF!</v>
      </c>
      <c r="F44" s="15">
        <v>0.36799999999999999</v>
      </c>
      <c r="G44" s="15"/>
    </row>
    <row r="45" spans="2:7" ht="15.75" thickBot="1" x14ac:dyDescent="0.3">
      <c r="B45" s="8" t="s">
        <v>18</v>
      </c>
      <c r="C45" s="24">
        <f>$C$9*F$45</f>
        <v>231.15295688</v>
      </c>
      <c r="D45" s="4" t="e">
        <f t="shared" si="0"/>
        <v>#REF!</v>
      </c>
      <c r="F45" s="15">
        <v>0.17010800000000001</v>
      </c>
    </row>
    <row r="46" spans="2:7" ht="15.75" thickBot="1" x14ac:dyDescent="0.3">
      <c r="B46" s="8" t="s">
        <v>19</v>
      </c>
      <c r="C46" s="24">
        <f>$C$9*$F$46</f>
        <v>4.4162949999999999</v>
      </c>
      <c r="D46" s="4" t="e">
        <f t="shared" si="0"/>
        <v>#REF!</v>
      </c>
      <c r="F46" s="15">
        <v>3.2499999999999999E-3</v>
      </c>
    </row>
    <row r="47" spans="2:7" ht="15.75" thickBot="1" x14ac:dyDescent="0.3">
      <c r="B47" s="8" t="s">
        <v>20</v>
      </c>
      <c r="C47" s="24">
        <f>$C$9*$F$47</f>
        <v>217.05750209999997</v>
      </c>
      <c r="D47" s="4" t="e">
        <f t="shared" si="0"/>
        <v>#REF!</v>
      </c>
      <c r="F47" s="15">
        <v>0.15973499999999999</v>
      </c>
      <c r="G47" s="15"/>
    </row>
    <row r="48" spans="2:7" ht="15.75" thickBot="1" x14ac:dyDescent="0.3">
      <c r="B48" s="8" t="s">
        <v>21</v>
      </c>
      <c r="C48" s="24">
        <f>$C$9*$F$48</f>
        <v>56.229626799999998</v>
      </c>
      <c r="D48" s="4" t="e">
        <f t="shared" si="0"/>
        <v>#REF!</v>
      </c>
      <c r="F48" s="15">
        <v>4.138E-2</v>
      </c>
    </row>
    <row r="49" spans="2:7" ht="15.75" thickBot="1" x14ac:dyDescent="0.3">
      <c r="B49" s="8" t="s">
        <v>22</v>
      </c>
      <c r="C49" s="24">
        <f>$C$9*$F$49</f>
        <v>9.5935515999999996</v>
      </c>
      <c r="D49" s="4" t="e">
        <f t="shared" si="0"/>
        <v>#REF!</v>
      </c>
      <c r="F49" s="15">
        <v>7.0600000000000003E-3</v>
      </c>
    </row>
    <row r="50" spans="2:7" ht="15.75" thickBot="1" x14ac:dyDescent="0.3">
      <c r="B50" s="3" t="s">
        <v>23</v>
      </c>
      <c r="C50" s="20" t="e">
        <f>SUM(C51:C53)</f>
        <v>#REF!</v>
      </c>
      <c r="D50" s="5" t="e">
        <f>SUM(D51:D53)</f>
        <v>#REF!</v>
      </c>
      <c r="G50" s="15"/>
    </row>
    <row r="51" spans="2:7" ht="15.75" thickBot="1" x14ac:dyDescent="0.3">
      <c r="B51" s="8" t="s">
        <v>24</v>
      </c>
      <c r="C51" s="18" t="e">
        <f>(C9+C13+C34+C43)*$E$51</f>
        <v>#REF!</v>
      </c>
      <c r="D51" s="4" t="e">
        <f>C51/$C$57</f>
        <v>#REF!</v>
      </c>
      <c r="E51" s="4" t="e">
        <f>#REF!/100</f>
        <v>#REF!</v>
      </c>
    </row>
    <row r="52" spans="2:7" ht="15.75" thickBot="1" x14ac:dyDescent="0.3">
      <c r="B52" s="8" t="s">
        <v>25</v>
      </c>
      <c r="C52" s="18" t="e">
        <f>(C9+C13+C34+C43+C51)*$E$52</f>
        <v>#REF!</v>
      </c>
      <c r="D52" s="4" t="e">
        <f>C52/$C$57</f>
        <v>#REF!</v>
      </c>
      <c r="E52" s="4" t="e">
        <f>#REF!/100</f>
        <v>#REF!</v>
      </c>
    </row>
    <row r="53" spans="2:7" ht="15.75" thickBot="1" x14ac:dyDescent="0.3">
      <c r="B53" s="8" t="s">
        <v>26</v>
      </c>
      <c r="C53" s="18" t="e">
        <f>E53*$C$57</f>
        <v>#REF!</v>
      </c>
      <c r="D53" s="25" t="e">
        <f>C53/$C$57</f>
        <v>#REF!</v>
      </c>
      <c r="E53" s="16" t="e">
        <f>SUM(E54:E56)</f>
        <v>#REF!</v>
      </c>
      <c r="F53" s="17" t="e">
        <f>100%-(E53)</f>
        <v>#REF!</v>
      </c>
      <c r="G53" s="15"/>
    </row>
    <row r="54" spans="2:7" ht="15.75" thickBot="1" x14ac:dyDescent="0.3">
      <c r="B54" s="59" t="s">
        <v>29</v>
      </c>
      <c r="C54" s="18" t="e">
        <f>E54*$C$57</f>
        <v>#REF!</v>
      </c>
      <c r="D54" s="25" t="e">
        <f t="shared" ref="D54:D56" si="1">C54/$C$57</f>
        <v>#REF!</v>
      </c>
      <c r="E54" s="15">
        <f>[1]BDI!$D$13/100</f>
        <v>0.02</v>
      </c>
    </row>
    <row r="55" spans="2:7" ht="15.75" thickBot="1" x14ac:dyDescent="0.3">
      <c r="B55" s="59" t="s">
        <v>30</v>
      </c>
      <c r="C55" s="18" t="e">
        <f>E55*$C$57</f>
        <v>#REF!</v>
      </c>
      <c r="D55" s="25" t="e">
        <f t="shared" si="1"/>
        <v>#REF!</v>
      </c>
      <c r="E55" s="15" t="e">
        <f>#REF!/100</f>
        <v>#REF!</v>
      </c>
    </row>
    <row r="56" spans="2:7" ht="15.75" thickBot="1" x14ac:dyDescent="0.3">
      <c r="B56" s="59" t="s">
        <v>31</v>
      </c>
      <c r="C56" s="18" t="e">
        <f>E56*$C$57</f>
        <v>#REF!</v>
      </c>
      <c r="D56" s="25" t="e">
        <f t="shared" si="1"/>
        <v>#REF!</v>
      </c>
      <c r="E56" s="15" t="e">
        <f>#REF!/100</f>
        <v>#REF!</v>
      </c>
      <c r="G56" s="15"/>
    </row>
    <row r="57" spans="2:7" ht="15.75" thickBot="1" x14ac:dyDescent="0.3">
      <c r="B57" s="3" t="s">
        <v>27</v>
      </c>
      <c r="C57" s="19" t="e">
        <f>(C43+C34+C13+C9+C51+C52)/F53</f>
        <v>#REF!</v>
      </c>
      <c r="D57" s="5" t="e">
        <f>D50+D43+D34+D13+D9</f>
        <v>#REF!</v>
      </c>
      <c r="E57" s="16" t="e">
        <f>SUM(E51:E56)</f>
        <v>#REF!</v>
      </c>
    </row>
    <row r="58" spans="2:7" ht="15" customHeight="1" x14ac:dyDescent="0.25">
      <c r="B58" s="11" t="s">
        <v>28</v>
      </c>
      <c r="C58" s="49" t="e">
        <f>C57/191.4</f>
        <v>#REF!</v>
      </c>
      <c r="G58" s="15"/>
    </row>
    <row r="59" spans="2:7" ht="15" customHeight="1" x14ac:dyDescent="0.25">
      <c r="B59" s="11"/>
      <c r="G59" s="15"/>
    </row>
    <row r="60" spans="2:7" ht="15" customHeight="1" x14ac:dyDescent="0.25">
      <c r="B60" s="11"/>
      <c r="G60" s="15"/>
    </row>
    <row r="61" spans="2:7" ht="15" customHeight="1" x14ac:dyDescent="0.25">
      <c r="B61" s="11"/>
      <c r="G61" s="15"/>
    </row>
  </sheetData>
  <mergeCells count="3">
    <mergeCell ref="B3:D4"/>
    <mergeCell ref="B5:B8"/>
    <mergeCell ref="C8:D8"/>
  </mergeCells>
  <pageMargins left="0.70866141732283472" right="0.51181102362204722" top="0.78740157480314965" bottom="0.78740157480314965" header="0.31496062992125984" footer="0.31496062992125984"/>
  <pageSetup paperSize="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1"/>
  <sheetViews>
    <sheetView showGridLines="0" view="pageBreakPreview" topLeftCell="A16" zoomScaleNormal="100" zoomScaleSheetLayoutView="100" workbookViewId="0">
      <selection activeCell="H40" sqref="H40"/>
    </sheetView>
  </sheetViews>
  <sheetFormatPr defaultColWidth="70.85546875" defaultRowHeight="15" x14ac:dyDescent="0.25"/>
  <cols>
    <col min="1" max="1" width="11.5703125" customWidth="1"/>
    <col min="2" max="2" width="47" customWidth="1"/>
    <col min="3" max="3" width="21.140625" bestFit="1" customWidth="1"/>
    <col min="4" max="4" width="19.42578125" bestFit="1" customWidth="1"/>
    <col min="5" max="5" width="10" bestFit="1" customWidth="1"/>
    <col min="6" max="6" width="8.28515625" bestFit="1" customWidth="1"/>
    <col min="7" max="7" width="16.5703125" customWidth="1"/>
  </cols>
  <sheetData>
    <row r="3" spans="2:6" x14ac:dyDescent="0.25">
      <c r="B3" s="189" t="s">
        <v>115</v>
      </c>
      <c r="C3" s="189"/>
      <c r="D3" s="189"/>
    </row>
    <row r="4" spans="2:6" ht="15.75" thickBot="1" x14ac:dyDescent="0.3">
      <c r="B4" s="189"/>
      <c r="C4" s="189"/>
      <c r="D4" s="189"/>
    </row>
    <row r="5" spans="2:6" x14ac:dyDescent="0.25">
      <c r="B5" s="190" t="s">
        <v>120</v>
      </c>
      <c r="C5" s="12" t="s">
        <v>119</v>
      </c>
      <c r="D5" s="12" t="s">
        <v>126</v>
      </c>
    </row>
    <row r="6" spans="2:6" x14ac:dyDescent="0.25">
      <c r="B6" s="191"/>
      <c r="C6" s="12" t="s">
        <v>121</v>
      </c>
      <c r="D6" s="12" t="s">
        <v>122</v>
      </c>
    </row>
    <row r="7" spans="2:6" x14ac:dyDescent="0.25">
      <c r="B7" s="191"/>
      <c r="C7" s="12" t="s">
        <v>123</v>
      </c>
      <c r="D7" s="12" t="s">
        <v>127</v>
      </c>
    </row>
    <row r="8" spans="2:6" ht="15.75" customHeight="1" thickBot="1" x14ac:dyDescent="0.3">
      <c r="B8" s="192"/>
      <c r="C8" s="184" t="s">
        <v>125</v>
      </c>
      <c r="D8" s="193"/>
    </row>
    <row r="9" spans="2:6" ht="15.75" thickBot="1" x14ac:dyDescent="0.3">
      <c r="B9" s="3" t="s">
        <v>1</v>
      </c>
      <c r="C9" s="27">
        <f>SUM(C10:C12)</f>
        <v>1622.36</v>
      </c>
      <c r="D9" s="5" t="e">
        <f>SUM(D10:D12)</f>
        <v>#REF!</v>
      </c>
    </row>
    <row r="10" spans="2:6" ht="15.75" thickBot="1" x14ac:dyDescent="0.3">
      <c r="B10" s="8" t="s">
        <v>2</v>
      </c>
      <c r="C10" s="28">
        <v>1622.36</v>
      </c>
      <c r="D10" s="4" t="e">
        <f>C10/$C$57</f>
        <v>#REF!</v>
      </c>
    </row>
    <row r="11" spans="2:6" ht="15.75" thickBot="1" x14ac:dyDescent="0.3">
      <c r="B11" s="8" t="s">
        <v>3</v>
      </c>
      <c r="C11" s="29"/>
      <c r="D11" s="4" t="e">
        <f>C11/$C$57</f>
        <v>#REF!</v>
      </c>
    </row>
    <row r="12" spans="2:6" ht="15.75" thickBot="1" x14ac:dyDescent="0.3">
      <c r="B12" s="8" t="s">
        <v>4</v>
      </c>
      <c r="C12" s="29">
        <v>0</v>
      </c>
      <c r="D12" s="4" t="e">
        <f>C12/$C$57</f>
        <v>#REF!</v>
      </c>
    </row>
    <row r="13" spans="2:6" ht="15.75" thickBot="1" x14ac:dyDescent="0.3">
      <c r="B13" s="3" t="s">
        <v>5</v>
      </c>
      <c r="C13" s="19" t="e">
        <f>C14+C18+C23+C32+C33+C29+C26</f>
        <v>#REF!</v>
      </c>
      <c r="D13" s="5" t="e">
        <f>SUM(D14:D33)</f>
        <v>#REF!</v>
      </c>
    </row>
    <row r="14" spans="2:6" ht="15.75" thickBot="1" x14ac:dyDescent="0.3">
      <c r="B14" s="32" t="s">
        <v>6</v>
      </c>
      <c r="C14" s="33" t="e">
        <f>$C$15+$C$16+$C$17</f>
        <v>#REF!</v>
      </c>
      <c r="D14" s="94" t="e">
        <f>C14/$C$57</f>
        <v>#REF!</v>
      </c>
      <c r="F14" t="s">
        <v>37</v>
      </c>
    </row>
    <row r="15" spans="2:6" ht="15.75" thickBot="1" x14ac:dyDescent="0.3">
      <c r="B15" s="35" t="s">
        <v>7</v>
      </c>
      <c r="C15" s="33" t="e">
        <f>$E$15*2*$F$15</f>
        <v>#REF!</v>
      </c>
      <c r="D15" s="95"/>
      <c r="E15" t="e">
        <f>Plan1!#REF!</f>
        <v>#REF!</v>
      </c>
      <c r="F15">
        <v>25.01</v>
      </c>
    </row>
    <row r="16" spans="2:6" ht="15.75" thickBot="1" x14ac:dyDescent="0.3">
      <c r="B16" s="35" t="s">
        <v>8</v>
      </c>
      <c r="C16" s="37">
        <f>-$C$10*6%</f>
        <v>-97.341599999999985</v>
      </c>
      <c r="D16" s="36"/>
    </row>
    <row r="17" spans="2:6" ht="15.75" thickBot="1" x14ac:dyDescent="0.3">
      <c r="B17" s="35" t="s">
        <v>9</v>
      </c>
      <c r="C17" s="38" t="e">
        <f>-($C$15+$C$16)*$F$17</f>
        <v>#REF!</v>
      </c>
      <c r="D17" s="36"/>
      <c r="F17" s="16">
        <v>9.2499999999999999E-2</v>
      </c>
    </row>
    <row r="18" spans="2:6" ht="15.75" thickBot="1" x14ac:dyDescent="0.3">
      <c r="B18" s="32" t="s">
        <v>55</v>
      </c>
      <c r="C18" s="39" t="e">
        <f>$C$19+$C$21+$C$22+C20</f>
        <v>#REF!</v>
      </c>
      <c r="D18" s="34" t="e">
        <f>C18/$C$57</f>
        <v>#REF!</v>
      </c>
    </row>
    <row r="19" spans="2:6" ht="15.75" thickBot="1" x14ac:dyDescent="0.3">
      <c r="B19" s="35" t="s">
        <v>7</v>
      </c>
      <c r="C19" s="33" t="e">
        <f>$E$19*$F$15</f>
        <v>#REF!</v>
      </c>
      <c r="D19" s="34"/>
      <c r="E19" t="e">
        <f>Plan1!#REF!</f>
        <v>#REF!</v>
      </c>
      <c r="F19" t="e">
        <f>Plan1!#REF!</f>
        <v>#REF!</v>
      </c>
    </row>
    <row r="20" spans="2:6" ht="15.75" thickBot="1" x14ac:dyDescent="0.3">
      <c r="B20" s="35" t="s">
        <v>34</v>
      </c>
      <c r="C20" s="33" t="e">
        <f>($E$19)/12</f>
        <v>#REF!</v>
      </c>
      <c r="D20" s="34"/>
    </row>
    <row r="21" spans="2:6" ht="15.75" thickBot="1" x14ac:dyDescent="0.3">
      <c r="B21" s="35" t="s">
        <v>10</v>
      </c>
      <c r="C21" s="37" t="e">
        <f>-E21*F15</f>
        <v>#REF!</v>
      </c>
      <c r="D21" s="36"/>
      <c r="E21" t="e">
        <f>Plan1!#REF!</f>
        <v>#REF!</v>
      </c>
    </row>
    <row r="22" spans="2:6" ht="15.75" thickBot="1" x14ac:dyDescent="0.3">
      <c r="B22" s="35" t="s">
        <v>9</v>
      </c>
      <c r="C22" s="38" t="e">
        <f>-($C$19+$C$20+$C$21)*$F$17</f>
        <v>#REF!</v>
      </c>
      <c r="D22" s="36"/>
    </row>
    <row r="23" spans="2:6" ht="15.75" thickBot="1" x14ac:dyDescent="0.3">
      <c r="B23" s="32" t="s">
        <v>11</v>
      </c>
      <c r="C23" s="39">
        <f>$C$24+$C$25</f>
        <v>100.67805</v>
      </c>
      <c r="D23" s="34" t="e">
        <f>C23/$C$57</f>
        <v>#REF!</v>
      </c>
    </row>
    <row r="24" spans="2:6" ht="15.75" thickBot="1" x14ac:dyDescent="0.3">
      <c r="B24" s="35" t="s">
        <v>12</v>
      </c>
      <c r="C24" s="39">
        <f>E24</f>
        <v>110.94</v>
      </c>
      <c r="D24" s="36"/>
      <c r="E24">
        <v>110.94</v>
      </c>
    </row>
    <row r="25" spans="2:6" ht="15.75" thickBot="1" x14ac:dyDescent="0.3">
      <c r="B25" s="35" t="s">
        <v>9</v>
      </c>
      <c r="C25" s="38">
        <f>-$C$24*$F$17</f>
        <v>-10.261949999999999</v>
      </c>
      <c r="D25" s="36"/>
    </row>
    <row r="26" spans="2:6" ht="15.75" thickBot="1" x14ac:dyDescent="0.3">
      <c r="B26" s="32" t="s">
        <v>129</v>
      </c>
      <c r="C26" s="39">
        <f>SUM(C27:C28)</f>
        <v>25.41</v>
      </c>
      <c r="D26" s="34" t="e">
        <f>C26/$C$57</f>
        <v>#REF!</v>
      </c>
    </row>
    <row r="27" spans="2:6" ht="15.75" thickBot="1" x14ac:dyDescent="0.3">
      <c r="B27" s="35" t="s">
        <v>130</v>
      </c>
      <c r="C27" s="39">
        <v>28</v>
      </c>
      <c r="D27" s="36"/>
    </row>
    <row r="28" spans="2:6" ht="15.75" thickBot="1" x14ac:dyDescent="0.3">
      <c r="B28" s="35" t="s">
        <v>9</v>
      </c>
      <c r="C28" s="38">
        <f>-C27*F17</f>
        <v>-2.59</v>
      </c>
      <c r="D28" s="36"/>
    </row>
    <row r="29" spans="2:6" ht="15.75" thickBot="1" x14ac:dyDescent="0.3">
      <c r="B29" s="32" t="s">
        <v>35</v>
      </c>
      <c r="C29" s="39">
        <f>$C$30+$C$31</f>
        <v>12.405525000000001</v>
      </c>
      <c r="D29" s="34" t="e">
        <f>C29/$C$57</f>
        <v>#REF!</v>
      </c>
    </row>
    <row r="30" spans="2:6" ht="15.75" thickBot="1" x14ac:dyDescent="0.3">
      <c r="B30" s="35" t="s">
        <v>131</v>
      </c>
      <c r="C30" s="39">
        <v>13.67</v>
      </c>
      <c r="D30" s="36"/>
    </row>
    <row r="31" spans="2:6" ht="15.75" thickBot="1" x14ac:dyDescent="0.3">
      <c r="B31" s="35" t="s">
        <v>9</v>
      </c>
      <c r="C31" s="38">
        <f>-$C$30*$F$17</f>
        <v>-1.264475</v>
      </c>
      <c r="D31" s="36"/>
    </row>
    <row r="32" spans="2:6" ht="15.75" thickBot="1" x14ac:dyDescent="0.3">
      <c r="B32" s="32" t="s">
        <v>13</v>
      </c>
      <c r="C32" s="39">
        <v>10.29</v>
      </c>
      <c r="D32" s="34" t="e">
        <f>C32/$C$57</f>
        <v>#REF!</v>
      </c>
      <c r="F32" s="26"/>
    </row>
    <row r="33" spans="2:7" ht="15.75" thickBot="1" x14ac:dyDescent="0.3">
      <c r="B33" s="32" t="s">
        <v>36</v>
      </c>
      <c r="C33" s="39">
        <v>7.78</v>
      </c>
      <c r="D33" s="34" t="e">
        <f>C33/$C$57</f>
        <v>#REF!</v>
      </c>
      <c r="F33" s="26"/>
    </row>
    <row r="34" spans="2:7" ht="15.75" thickBot="1" x14ac:dyDescent="0.3">
      <c r="B34" s="3" t="s">
        <v>14</v>
      </c>
      <c r="C34" s="14" t="e">
        <f>C35+C38+C42+C41</f>
        <v>#REF!</v>
      </c>
      <c r="D34" s="5" t="e">
        <f>SUM(D35:D42)</f>
        <v>#REF!</v>
      </c>
    </row>
    <row r="35" spans="2:7" ht="15.75" thickBot="1" x14ac:dyDescent="0.3">
      <c r="B35" s="8" t="s">
        <v>15</v>
      </c>
      <c r="C35" s="18" t="e">
        <f>$C$36+$C$37</f>
        <v>#REF!</v>
      </c>
      <c r="D35" s="4" t="e">
        <f>(C35)/$C$57</f>
        <v>#REF!</v>
      </c>
    </row>
    <row r="36" spans="2:7" ht="15.75" thickBot="1" x14ac:dyDescent="0.3">
      <c r="B36" s="59" t="s">
        <v>32</v>
      </c>
      <c r="C36" s="18" t="e">
        <f>#REF!</f>
        <v>#REF!</v>
      </c>
      <c r="D36" s="4"/>
    </row>
    <row r="37" spans="2:7" ht="15.75" thickBot="1" x14ac:dyDescent="0.3">
      <c r="B37" s="59" t="s">
        <v>9</v>
      </c>
      <c r="C37" s="21" t="e">
        <f>#REF!</f>
        <v>#REF!</v>
      </c>
      <c r="D37" s="4"/>
    </row>
    <row r="38" spans="2:7" ht="15.75" thickBot="1" x14ac:dyDescent="0.3">
      <c r="B38" s="8" t="s">
        <v>16</v>
      </c>
      <c r="C38" s="23" t="e">
        <f>$C$39+$C$40</f>
        <v>#REF!</v>
      </c>
      <c r="D38" s="4" t="e">
        <f>(C38)/$C$57</f>
        <v>#REF!</v>
      </c>
    </row>
    <row r="39" spans="2:7" ht="15.75" thickBot="1" x14ac:dyDescent="0.3">
      <c r="B39" s="59" t="s">
        <v>33</v>
      </c>
      <c r="C39" s="23" t="e">
        <f>#REF!</f>
        <v>#REF!</v>
      </c>
      <c r="D39" s="4"/>
    </row>
    <row r="40" spans="2:7" ht="15.75" thickBot="1" x14ac:dyDescent="0.3">
      <c r="B40" s="59" t="s">
        <v>9</v>
      </c>
      <c r="C40" s="21" t="e">
        <f>#REF!</f>
        <v>#REF!</v>
      </c>
      <c r="D40" s="4"/>
    </row>
    <row r="41" spans="2:7" ht="15.75" thickBot="1" x14ac:dyDescent="0.3">
      <c r="B41" s="8" t="s">
        <v>153</v>
      </c>
      <c r="C41" s="138" t="e">
        <f>Plan1!#REF!</f>
        <v>#REF!</v>
      </c>
      <c r="D41" s="4" t="e">
        <f>C41/$C$57</f>
        <v>#REF!</v>
      </c>
    </row>
    <row r="42" spans="2:7" ht="15.75" thickBot="1" x14ac:dyDescent="0.3">
      <c r="B42" s="8" t="s">
        <v>152</v>
      </c>
      <c r="C42" s="18">
        <f>Plan1!$C$41</f>
        <v>0</v>
      </c>
      <c r="D42" s="4" t="e">
        <f>C42/$C$57</f>
        <v>#REF!</v>
      </c>
    </row>
    <row r="43" spans="2:7" ht="15.75" thickBot="1" x14ac:dyDescent="0.3">
      <c r="B43" s="3" t="s">
        <v>38</v>
      </c>
      <c r="C43" s="13">
        <f>SUM(C44:C49)</f>
        <v>1216.0123578799999</v>
      </c>
      <c r="D43" s="5" t="e">
        <f>SUM(D44:D49)</f>
        <v>#REF!</v>
      </c>
      <c r="F43" s="15">
        <f>C43/C9</f>
        <v>0.749533</v>
      </c>
    </row>
    <row r="44" spans="2:7" ht="15.75" thickBot="1" x14ac:dyDescent="0.3">
      <c r="B44" s="8" t="s">
        <v>17</v>
      </c>
      <c r="C44" s="24">
        <f>$C$9*$F$44</f>
        <v>597.02847999999994</v>
      </c>
      <c r="D44" s="4" t="e">
        <f t="shared" ref="D44:D49" si="0">C44/$C$57</f>
        <v>#REF!</v>
      </c>
      <c r="F44" s="15">
        <v>0.36799999999999999</v>
      </c>
      <c r="G44" s="15"/>
    </row>
    <row r="45" spans="2:7" ht="15.75" thickBot="1" x14ac:dyDescent="0.3">
      <c r="B45" s="8" t="s">
        <v>18</v>
      </c>
      <c r="C45" s="24">
        <f>$C$9*F$45</f>
        <v>275.97641487999999</v>
      </c>
      <c r="D45" s="4" t="e">
        <f t="shared" si="0"/>
        <v>#REF!</v>
      </c>
      <c r="F45" s="15">
        <v>0.17010800000000001</v>
      </c>
    </row>
    <row r="46" spans="2:7" ht="15.75" thickBot="1" x14ac:dyDescent="0.3">
      <c r="B46" s="8" t="s">
        <v>19</v>
      </c>
      <c r="C46" s="24">
        <f>$C$9*$F$46</f>
        <v>5.2726699999999997</v>
      </c>
      <c r="D46" s="4" t="e">
        <f t="shared" si="0"/>
        <v>#REF!</v>
      </c>
      <c r="F46" s="15">
        <v>3.2499999999999999E-3</v>
      </c>
    </row>
    <row r="47" spans="2:7" ht="15.75" thickBot="1" x14ac:dyDescent="0.3">
      <c r="B47" s="8" t="s">
        <v>20</v>
      </c>
      <c r="C47" s="24">
        <f>$C$9*$F$47</f>
        <v>259.14767459999996</v>
      </c>
      <c r="D47" s="4" t="e">
        <f t="shared" si="0"/>
        <v>#REF!</v>
      </c>
      <c r="F47" s="15">
        <v>0.15973499999999999</v>
      </c>
      <c r="G47" s="15"/>
    </row>
    <row r="48" spans="2:7" ht="15.75" thickBot="1" x14ac:dyDescent="0.3">
      <c r="B48" s="8" t="s">
        <v>21</v>
      </c>
      <c r="C48" s="24">
        <f>$C$9*$F$48</f>
        <v>67.133256799999998</v>
      </c>
      <c r="D48" s="4" t="e">
        <f t="shared" si="0"/>
        <v>#REF!</v>
      </c>
      <c r="F48" s="15">
        <v>4.138E-2</v>
      </c>
    </row>
    <row r="49" spans="2:7" ht="15.75" thickBot="1" x14ac:dyDescent="0.3">
      <c r="B49" s="8" t="s">
        <v>22</v>
      </c>
      <c r="C49" s="24">
        <f>$C$9*$F$49</f>
        <v>11.4538616</v>
      </c>
      <c r="D49" s="4" t="e">
        <f t="shared" si="0"/>
        <v>#REF!</v>
      </c>
      <c r="F49" s="15">
        <v>7.0600000000000003E-3</v>
      </c>
    </row>
    <row r="50" spans="2:7" ht="15.75" thickBot="1" x14ac:dyDescent="0.3">
      <c r="B50" s="3" t="s">
        <v>23</v>
      </c>
      <c r="C50" s="20" t="e">
        <f>SUM(C51:C53)</f>
        <v>#REF!</v>
      </c>
      <c r="D50" s="5" t="e">
        <f>SUM(D51:D53)</f>
        <v>#REF!</v>
      </c>
      <c r="G50" s="15"/>
    </row>
    <row r="51" spans="2:7" ht="15.75" thickBot="1" x14ac:dyDescent="0.3">
      <c r="B51" s="8" t="s">
        <v>24</v>
      </c>
      <c r="C51" s="18" t="e">
        <f>(C9+C13+C34+C43)*$E$51</f>
        <v>#REF!</v>
      </c>
      <c r="D51" s="4" t="e">
        <f>C51/$C$57</f>
        <v>#REF!</v>
      </c>
      <c r="E51" s="4" t="e">
        <f>#REF!/100</f>
        <v>#REF!</v>
      </c>
    </row>
    <row r="52" spans="2:7" ht="15.75" thickBot="1" x14ac:dyDescent="0.3">
      <c r="B52" s="8" t="s">
        <v>25</v>
      </c>
      <c r="C52" s="18" t="e">
        <f>(C9+C13+C34+C43+C51)*$E$52</f>
        <v>#REF!</v>
      </c>
      <c r="D52" s="4" t="e">
        <f>C52/$C$57</f>
        <v>#REF!</v>
      </c>
      <c r="E52" s="4" t="e">
        <f>#REF!/100</f>
        <v>#REF!</v>
      </c>
    </row>
    <row r="53" spans="2:7" ht="15.75" thickBot="1" x14ac:dyDescent="0.3">
      <c r="B53" s="8" t="s">
        <v>26</v>
      </c>
      <c r="C53" s="18" t="e">
        <f>E53*$C$57</f>
        <v>#REF!</v>
      </c>
      <c r="D53" s="25" t="e">
        <f>C53/$C$57</f>
        <v>#REF!</v>
      </c>
      <c r="E53" s="16" t="e">
        <f>SUM(E54:E56)</f>
        <v>#REF!</v>
      </c>
      <c r="F53" s="17" t="e">
        <f>100%-(E53)</f>
        <v>#REF!</v>
      </c>
      <c r="G53" s="15"/>
    </row>
    <row r="54" spans="2:7" ht="15.75" thickBot="1" x14ac:dyDescent="0.3">
      <c r="B54" s="59" t="s">
        <v>29</v>
      </c>
      <c r="C54" s="18" t="e">
        <f>E54*$C$57</f>
        <v>#REF!</v>
      </c>
      <c r="D54" s="25" t="e">
        <f t="shared" ref="D54:D56" si="1">C54/$C$57</f>
        <v>#REF!</v>
      </c>
      <c r="E54" s="15">
        <f>[1]BDI!$D$13/100</f>
        <v>0.02</v>
      </c>
    </row>
    <row r="55" spans="2:7" ht="15.75" thickBot="1" x14ac:dyDescent="0.3">
      <c r="B55" s="59" t="s">
        <v>30</v>
      </c>
      <c r="C55" s="18" t="e">
        <f>E55*$C$57</f>
        <v>#REF!</v>
      </c>
      <c r="D55" s="25" t="e">
        <f t="shared" si="1"/>
        <v>#REF!</v>
      </c>
      <c r="E55" s="15" t="e">
        <f>#REF!/100</f>
        <v>#REF!</v>
      </c>
    </row>
    <row r="56" spans="2:7" ht="15.75" thickBot="1" x14ac:dyDescent="0.3">
      <c r="B56" s="59" t="s">
        <v>31</v>
      </c>
      <c r="C56" s="18" t="e">
        <f>E56*$C$57</f>
        <v>#REF!</v>
      </c>
      <c r="D56" s="25" t="e">
        <f t="shared" si="1"/>
        <v>#REF!</v>
      </c>
      <c r="E56" s="15" t="e">
        <f>#REF!/100</f>
        <v>#REF!</v>
      </c>
      <c r="G56" s="15"/>
    </row>
    <row r="57" spans="2:7" ht="15.75" thickBot="1" x14ac:dyDescent="0.3">
      <c r="B57" s="3" t="s">
        <v>27</v>
      </c>
      <c r="C57" s="19" t="e">
        <f>(C43+C34+C13+C9+C51+C52)/F53</f>
        <v>#REF!</v>
      </c>
      <c r="D57" s="5" t="e">
        <f>D50+D43+D34+D13+D9</f>
        <v>#REF!</v>
      </c>
      <c r="E57" s="16" t="e">
        <f>SUM(E51:E56)</f>
        <v>#REF!</v>
      </c>
    </row>
    <row r="58" spans="2:7" ht="15" customHeight="1" x14ac:dyDescent="0.25">
      <c r="B58" s="11" t="s">
        <v>28</v>
      </c>
      <c r="C58" s="49" t="e">
        <f>C57/191.4</f>
        <v>#REF!</v>
      </c>
      <c r="G58" s="15"/>
    </row>
    <row r="59" spans="2:7" ht="15" customHeight="1" x14ac:dyDescent="0.25">
      <c r="B59" s="11"/>
      <c r="G59" s="15"/>
    </row>
    <row r="60" spans="2:7" ht="15" customHeight="1" x14ac:dyDescent="0.25">
      <c r="B60" s="11"/>
      <c r="G60" s="15"/>
    </row>
    <row r="61" spans="2:7" ht="15" customHeight="1" x14ac:dyDescent="0.25">
      <c r="B61" s="11"/>
      <c r="G61" s="15"/>
    </row>
  </sheetData>
  <mergeCells count="3">
    <mergeCell ref="B3:D4"/>
    <mergeCell ref="B5:B8"/>
    <mergeCell ref="C8:D8"/>
  </mergeCells>
  <pageMargins left="0.70866141732283472" right="0.51181102362204722" top="0.78740157480314965" bottom="0.78740157480314965" header="0.31496062992125984" footer="0.31496062992125984"/>
  <pageSetup paperSize="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1"/>
  <sheetViews>
    <sheetView showGridLines="0" view="pageBreakPreview" topLeftCell="A37" zoomScaleNormal="100" zoomScaleSheetLayoutView="100" workbookViewId="0">
      <selection activeCell="D65" sqref="D65"/>
    </sheetView>
  </sheetViews>
  <sheetFormatPr defaultColWidth="70.85546875" defaultRowHeight="15" x14ac:dyDescent="0.25"/>
  <cols>
    <col min="1" max="1" width="11.5703125" customWidth="1"/>
    <col min="2" max="2" width="47" customWidth="1"/>
    <col min="3" max="3" width="21.140625" bestFit="1" customWidth="1"/>
    <col min="4" max="4" width="22" customWidth="1"/>
    <col min="5" max="5" width="10" bestFit="1" customWidth="1"/>
    <col min="6" max="6" width="8.28515625" bestFit="1" customWidth="1"/>
    <col min="7" max="7" width="16.5703125" customWidth="1"/>
  </cols>
  <sheetData>
    <row r="3" spans="2:6" x14ac:dyDescent="0.25">
      <c r="B3" s="189" t="s">
        <v>116</v>
      </c>
      <c r="C3" s="189"/>
      <c r="D3" s="189"/>
    </row>
    <row r="4" spans="2:6" ht="15.75" thickBot="1" x14ac:dyDescent="0.3">
      <c r="B4" s="189"/>
      <c r="C4" s="189"/>
      <c r="D4" s="189"/>
    </row>
    <row r="5" spans="2:6" x14ac:dyDescent="0.25">
      <c r="B5" s="190" t="s">
        <v>120</v>
      </c>
      <c r="C5" s="12" t="s">
        <v>119</v>
      </c>
      <c r="D5" s="12" t="s">
        <v>126</v>
      </c>
    </row>
    <row r="6" spans="2:6" x14ac:dyDescent="0.25">
      <c r="B6" s="191"/>
      <c r="C6" s="12" t="s">
        <v>121</v>
      </c>
      <c r="D6" s="12" t="s">
        <v>122</v>
      </c>
    </row>
    <row r="7" spans="2:6" x14ac:dyDescent="0.25">
      <c r="B7" s="191"/>
      <c r="C7" s="12" t="s">
        <v>123</v>
      </c>
      <c r="D7" s="12" t="s">
        <v>124</v>
      </c>
    </row>
    <row r="8" spans="2:6" ht="15.75" customHeight="1" thickBot="1" x14ac:dyDescent="0.3">
      <c r="B8" s="192"/>
      <c r="C8" s="184" t="s">
        <v>125</v>
      </c>
      <c r="D8" s="193"/>
    </row>
    <row r="9" spans="2:6" ht="15.75" thickBot="1" x14ac:dyDescent="0.3">
      <c r="B9" s="3" t="s">
        <v>1</v>
      </c>
      <c r="C9" s="27">
        <f>SUM(C10:C12)</f>
        <v>1757.5610000000001</v>
      </c>
      <c r="D9" s="5" t="e">
        <f>SUM(D10:D12)</f>
        <v>#REF!</v>
      </c>
    </row>
    <row r="10" spans="2:6" ht="15.75" thickBot="1" x14ac:dyDescent="0.3">
      <c r="B10" s="8" t="s">
        <v>2</v>
      </c>
      <c r="C10" s="28">
        <v>1351.97</v>
      </c>
      <c r="D10" s="4" t="e">
        <f>C10/$C$57</f>
        <v>#REF!</v>
      </c>
    </row>
    <row r="11" spans="2:6" ht="15.75" thickBot="1" x14ac:dyDescent="0.3">
      <c r="B11" s="8" t="s">
        <v>3</v>
      </c>
      <c r="C11" s="29">
        <f>C10*30%</f>
        <v>405.59100000000001</v>
      </c>
      <c r="D11" s="4" t="e">
        <f>C11/$C$57</f>
        <v>#REF!</v>
      </c>
    </row>
    <row r="12" spans="2:6" ht="15.75" thickBot="1" x14ac:dyDescent="0.3">
      <c r="B12" s="8" t="s">
        <v>4</v>
      </c>
      <c r="C12" s="29">
        <v>0</v>
      </c>
      <c r="D12" s="4" t="e">
        <f>C12/$C$57</f>
        <v>#REF!</v>
      </c>
    </row>
    <row r="13" spans="2:6" ht="15.75" thickBot="1" x14ac:dyDescent="0.3">
      <c r="B13" s="3" t="s">
        <v>5</v>
      </c>
      <c r="C13" s="19" t="e">
        <f>C14+C18+C23+C32+C33+C29+C26</f>
        <v>#REF!</v>
      </c>
      <c r="D13" s="5" t="e">
        <f>SUM(D14:D33)</f>
        <v>#REF!</v>
      </c>
    </row>
    <row r="14" spans="2:6" ht="15.75" thickBot="1" x14ac:dyDescent="0.3">
      <c r="B14" s="32" t="s">
        <v>6</v>
      </c>
      <c r="C14" s="33" t="e">
        <f>$C$15+$C$16+$C$17</f>
        <v>#REF!</v>
      </c>
      <c r="D14" s="94" t="e">
        <f>C14/$C$57</f>
        <v>#REF!</v>
      </c>
      <c r="F14" t="s">
        <v>37</v>
      </c>
    </row>
    <row r="15" spans="2:6" ht="15.75" thickBot="1" x14ac:dyDescent="0.3">
      <c r="B15" s="35" t="s">
        <v>7</v>
      </c>
      <c r="C15" s="33" t="e">
        <f>$E$15*2*$F$15</f>
        <v>#REF!</v>
      </c>
      <c r="D15" s="95"/>
      <c r="E15" t="e">
        <f>Plan1!#REF!</f>
        <v>#REF!</v>
      </c>
      <c r="F15">
        <v>25.01</v>
      </c>
    </row>
    <row r="16" spans="2:6" ht="15.75" thickBot="1" x14ac:dyDescent="0.3">
      <c r="B16" s="35" t="s">
        <v>8</v>
      </c>
      <c r="C16" s="37">
        <f>-$C$10*6%</f>
        <v>-81.118200000000002</v>
      </c>
      <c r="D16" s="36"/>
    </row>
    <row r="17" spans="2:6" ht="15.75" thickBot="1" x14ac:dyDescent="0.3">
      <c r="B17" s="35" t="s">
        <v>9</v>
      </c>
      <c r="C17" s="38" t="e">
        <f>-($C$15+$C$16)*$F$17</f>
        <v>#REF!</v>
      </c>
      <c r="D17" s="36"/>
      <c r="F17" s="16">
        <v>9.2499999999999999E-2</v>
      </c>
    </row>
    <row r="18" spans="2:6" ht="15.75" thickBot="1" x14ac:dyDescent="0.3">
      <c r="B18" s="32" t="s">
        <v>55</v>
      </c>
      <c r="C18" s="39" t="e">
        <f>$C$19+$C$21+$C$22+C20</f>
        <v>#REF!</v>
      </c>
      <c r="D18" s="34" t="e">
        <f>C18/$C$57</f>
        <v>#REF!</v>
      </c>
    </row>
    <row r="19" spans="2:6" ht="15.75" thickBot="1" x14ac:dyDescent="0.3">
      <c r="B19" s="35" t="s">
        <v>7</v>
      </c>
      <c r="C19" s="33" t="e">
        <f>$E$19*$F$15</f>
        <v>#REF!</v>
      </c>
      <c r="D19" s="34"/>
      <c r="E19" t="e">
        <f>Plan1!#REF!</f>
        <v>#REF!</v>
      </c>
      <c r="F19" t="e">
        <f>Plan1!#REF!</f>
        <v>#REF!</v>
      </c>
    </row>
    <row r="20" spans="2:6" ht="15.75" thickBot="1" x14ac:dyDescent="0.3">
      <c r="B20" s="35" t="s">
        <v>34</v>
      </c>
      <c r="C20" s="33" t="e">
        <f>($E$19)/12</f>
        <v>#REF!</v>
      </c>
      <c r="D20" s="34"/>
    </row>
    <row r="21" spans="2:6" ht="15.75" thickBot="1" x14ac:dyDescent="0.3">
      <c r="B21" s="35" t="s">
        <v>10</v>
      </c>
      <c r="C21" s="37" t="e">
        <f>-E21*F15</f>
        <v>#REF!</v>
      </c>
      <c r="D21" s="36"/>
      <c r="E21" t="e">
        <f>Plan1!#REF!</f>
        <v>#REF!</v>
      </c>
    </row>
    <row r="22" spans="2:6" ht="15.75" thickBot="1" x14ac:dyDescent="0.3">
      <c r="B22" s="35" t="s">
        <v>9</v>
      </c>
      <c r="C22" s="38" t="e">
        <f>-($C$19+$C$20+$C$21)*$F$17</f>
        <v>#REF!</v>
      </c>
      <c r="D22" s="36"/>
    </row>
    <row r="23" spans="2:6" ht="15.75" thickBot="1" x14ac:dyDescent="0.3">
      <c r="B23" s="32" t="s">
        <v>11</v>
      </c>
      <c r="C23" s="39">
        <f>$C$24+$C$25</f>
        <v>100.67805</v>
      </c>
      <c r="D23" s="34" t="e">
        <f>C23/$C$57</f>
        <v>#REF!</v>
      </c>
    </row>
    <row r="24" spans="2:6" ht="15.75" thickBot="1" x14ac:dyDescent="0.3">
      <c r="B24" s="35" t="s">
        <v>12</v>
      </c>
      <c r="C24" s="39">
        <f>E24</f>
        <v>110.94</v>
      </c>
      <c r="D24" s="36"/>
      <c r="E24">
        <v>110.94</v>
      </c>
    </row>
    <row r="25" spans="2:6" ht="15.75" thickBot="1" x14ac:dyDescent="0.3">
      <c r="B25" s="35" t="s">
        <v>9</v>
      </c>
      <c r="C25" s="38">
        <f>-$C$24*$F$17</f>
        <v>-10.261949999999999</v>
      </c>
      <c r="D25" s="36"/>
    </row>
    <row r="26" spans="2:6" ht="15.75" thickBot="1" x14ac:dyDescent="0.3">
      <c r="B26" s="32" t="s">
        <v>129</v>
      </c>
      <c r="C26" s="39">
        <f>SUM(C27:C28)</f>
        <v>25.41</v>
      </c>
      <c r="D26" s="34" t="e">
        <f>C26/$C$57</f>
        <v>#REF!</v>
      </c>
    </row>
    <row r="27" spans="2:6" ht="15.75" thickBot="1" x14ac:dyDescent="0.3">
      <c r="B27" s="35" t="s">
        <v>130</v>
      </c>
      <c r="C27" s="39">
        <v>28</v>
      </c>
      <c r="D27" s="36"/>
    </row>
    <row r="28" spans="2:6" ht="15.75" thickBot="1" x14ac:dyDescent="0.3">
      <c r="B28" s="35" t="s">
        <v>9</v>
      </c>
      <c r="C28" s="38">
        <f>-C27*F17</f>
        <v>-2.59</v>
      </c>
      <c r="D28" s="36"/>
    </row>
    <row r="29" spans="2:6" ht="15.75" thickBot="1" x14ac:dyDescent="0.3">
      <c r="B29" s="32" t="s">
        <v>35</v>
      </c>
      <c r="C29" s="39">
        <f>$C$30+$C$31</f>
        <v>12.405525000000001</v>
      </c>
      <c r="D29" s="34" t="e">
        <f>C29/$C$57</f>
        <v>#REF!</v>
      </c>
    </row>
    <row r="30" spans="2:6" ht="15.75" thickBot="1" x14ac:dyDescent="0.3">
      <c r="B30" s="35" t="s">
        <v>131</v>
      </c>
      <c r="C30" s="39">
        <v>13.67</v>
      </c>
      <c r="D30" s="36"/>
    </row>
    <row r="31" spans="2:6" ht="15.75" thickBot="1" x14ac:dyDescent="0.3">
      <c r="B31" s="35" t="s">
        <v>9</v>
      </c>
      <c r="C31" s="38">
        <f>-$C$30*$F$17</f>
        <v>-1.264475</v>
      </c>
      <c r="D31" s="36"/>
    </row>
    <row r="32" spans="2:6" ht="15.75" thickBot="1" x14ac:dyDescent="0.3">
      <c r="B32" s="32" t="s">
        <v>13</v>
      </c>
      <c r="C32" s="39">
        <v>10.29</v>
      </c>
      <c r="D32" s="34" t="e">
        <f>C32/$C$57</f>
        <v>#REF!</v>
      </c>
      <c r="F32" s="26"/>
    </row>
    <row r="33" spans="2:7" ht="15.75" thickBot="1" x14ac:dyDescent="0.3">
      <c r="B33" s="32" t="s">
        <v>36</v>
      </c>
      <c r="C33" s="39">
        <v>7.78</v>
      </c>
      <c r="D33" s="34" t="e">
        <f>C33/$C$57</f>
        <v>#REF!</v>
      </c>
      <c r="F33" s="26"/>
    </row>
    <row r="34" spans="2:7" ht="15.75" thickBot="1" x14ac:dyDescent="0.3">
      <c r="B34" s="3" t="s">
        <v>14</v>
      </c>
      <c r="C34" s="14" t="e">
        <f>C35+C38+C42+C41</f>
        <v>#REF!</v>
      </c>
      <c r="D34" s="5" t="e">
        <f>SUM(D35:D42)</f>
        <v>#REF!</v>
      </c>
    </row>
    <row r="35" spans="2:7" ht="15.75" thickBot="1" x14ac:dyDescent="0.3">
      <c r="B35" s="8" t="s">
        <v>15</v>
      </c>
      <c r="C35" s="18" t="e">
        <f>$C$36+$C$37</f>
        <v>#REF!</v>
      </c>
      <c r="D35" s="4" t="e">
        <f>(C35)/$C$57</f>
        <v>#REF!</v>
      </c>
    </row>
    <row r="36" spans="2:7" ht="15.75" thickBot="1" x14ac:dyDescent="0.3">
      <c r="B36" s="59" t="s">
        <v>32</v>
      </c>
      <c r="C36" s="18" t="e">
        <f>#REF!</f>
        <v>#REF!</v>
      </c>
      <c r="D36" s="4"/>
    </row>
    <row r="37" spans="2:7" ht="15.75" thickBot="1" x14ac:dyDescent="0.3">
      <c r="B37" s="59" t="s">
        <v>9</v>
      </c>
      <c r="C37" s="21" t="e">
        <f>#REF!</f>
        <v>#REF!</v>
      </c>
      <c r="D37" s="4"/>
    </row>
    <row r="38" spans="2:7" ht="15.75" thickBot="1" x14ac:dyDescent="0.3">
      <c r="B38" s="8" t="s">
        <v>16</v>
      </c>
      <c r="C38" s="23" t="e">
        <f>$C$39+$C$40</f>
        <v>#REF!</v>
      </c>
      <c r="D38" s="4" t="e">
        <f>(C38)/$C$57</f>
        <v>#REF!</v>
      </c>
    </row>
    <row r="39" spans="2:7" ht="15.75" thickBot="1" x14ac:dyDescent="0.3">
      <c r="B39" s="59" t="s">
        <v>33</v>
      </c>
      <c r="C39" s="23" t="e">
        <f>#REF!</f>
        <v>#REF!</v>
      </c>
      <c r="D39" s="4"/>
    </row>
    <row r="40" spans="2:7" ht="15.75" thickBot="1" x14ac:dyDescent="0.3">
      <c r="B40" s="59" t="s">
        <v>9</v>
      </c>
      <c r="C40" s="21" t="e">
        <f>#REF!</f>
        <v>#REF!</v>
      </c>
      <c r="D40" s="4"/>
    </row>
    <row r="41" spans="2:7" ht="15.75" thickBot="1" x14ac:dyDescent="0.3">
      <c r="B41" s="8" t="s">
        <v>153</v>
      </c>
      <c r="C41" s="138" t="e">
        <f>Plan1!#REF!</f>
        <v>#REF!</v>
      </c>
      <c r="D41" s="4" t="e">
        <f>C41/$C$57</f>
        <v>#REF!</v>
      </c>
    </row>
    <row r="42" spans="2:7" ht="15.75" thickBot="1" x14ac:dyDescent="0.3">
      <c r="B42" s="8" t="s">
        <v>152</v>
      </c>
      <c r="C42" s="18">
        <f>Plan1!$C$41</f>
        <v>0</v>
      </c>
      <c r="D42" s="4" t="e">
        <f>C42/$C$57</f>
        <v>#REF!</v>
      </c>
    </row>
    <row r="43" spans="2:7" ht="15.75" thickBot="1" x14ac:dyDescent="0.3">
      <c r="B43" s="3" t="s">
        <v>38</v>
      </c>
      <c r="C43" s="13">
        <f>SUM(C44:C49)</f>
        <v>1317.349969013</v>
      </c>
      <c r="D43" s="5" t="e">
        <f>SUM(D44:D49)</f>
        <v>#REF!</v>
      </c>
      <c r="F43" s="15">
        <f>C43/C9</f>
        <v>0.74953299999999989</v>
      </c>
    </row>
    <row r="44" spans="2:7" ht="15.75" thickBot="1" x14ac:dyDescent="0.3">
      <c r="B44" s="8" t="s">
        <v>17</v>
      </c>
      <c r="C44" s="24">
        <f>$C$9*$F$44</f>
        <v>646.78244800000004</v>
      </c>
      <c r="D44" s="4" t="e">
        <f t="shared" ref="D44:D49" si="0">C44/$C$57</f>
        <v>#REF!</v>
      </c>
      <c r="F44" s="15">
        <v>0.36799999999999999</v>
      </c>
      <c r="G44" s="15"/>
    </row>
    <row r="45" spans="2:7" ht="15.75" thickBot="1" x14ac:dyDescent="0.3">
      <c r="B45" s="8" t="s">
        <v>18</v>
      </c>
      <c r="C45" s="24">
        <f>$C$9*F$45</f>
        <v>298.97518658800004</v>
      </c>
      <c r="D45" s="4" t="e">
        <f t="shared" si="0"/>
        <v>#REF!</v>
      </c>
      <c r="F45" s="15">
        <v>0.17010800000000001</v>
      </c>
    </row>
    <row r="46" spans="2:7" ht="15.75" thickBot="1" x14ac:dyDescent="0.3">
      <c r="B46" s="8" t="s">
        <v>19</v>
      </c>
      <c r="C46" s="24">
        <f>$C$9*$F$46</f>
        <v>5.7120732500000004</v>
      </c>
      <c r="D46" s="4" t="e">
        <f t="shared" si="0"/>
        <v>#REF!</v>
      </c>
      <c r="F46" s="15">
        <v>3.2499999999999999E-3</v>
      </c>
    </row>
    <row r="47" spans="2:7" ht="15.75" thickBot="1" x14ac:dyDescent="0.3">
      <c r="B47" s="8" t="s">
        <v>20</v>
      </c>
      <c r="C47" s="24">
        <f>$C$9*$F$47</f>
        <v>280.74400633499999</v>
      </c>
      <c r="D47" s="4" t="e">
        <f t="shared" si="0"/>
        <v>#REF!</v>
      </c>
      <c r="F47" s="15">
        <v>0.15973499999999999</v>
      </c>
      <c r="G47" s="15"/>
    </row>
    <row r="48" spans="2:7" ht="15.75" thickBot="1" x14ac:dyDescent="0.3">
      <c r="B48" s="8" t="s">
        <v>21</v>
      </c>
      <c r="C48" s="24">
        <f>$C$9*$F$48</f>
        <v>72.727874180000001</v>
      </c>
      <c r="D48" s="4" t="e">
        <f t="shared" si="0"/>
        <v>#REF!</v>
      </c>
      <c r="F48" s="15">
        <v>4.138E-2</v>
      </c>
    </row>
    <row r="49" spans="2:7" ht="15.75" thickBot="1" x14ac:dyDescent="0.3">
      <c r="B49" s="8" t="s">
        <v>22</v>
      </c>
      <c r="C49" s="24">
        <f>$C$9*$F$49</f>
        <v>12.408380660000002</v>
      </c>
      <c r="D49" s="4" t="e">
        <f t="shared" si="0"/>
        <v>#REF!</v>
      </c>
      <c r="F49" s="15">
        <v>7.0600000000000003E-3</v>
      </c>
    </row>
    <row r="50" spans="2:7" ht="15.75" thickBot="1" x14ac:dyDescent="0.3">
      <c r="B50" s="3" t="s">
        <v>23</v>
      </c>
      <c r="C50" s="20" t="e">
        <f>SUM(C51:C53)</f>
        <v>#REF!</v>
      </c>
      <c r="D50" s="5" t="e">
        <f>SUM(D51:D53)</f>
        <v>#REF!</v>
      </c>
      <c r="G50" s="15"/>
    </row>
    <row r="51" spans="2:7" ht="15.75" thickBot="1" x14ac:dyDescent="0.3">
      <c r="B51" s="8" t="s">
        <v>24</v>
      </c>
      <c r="C51" s="18" t="e">
        <f>(C9+C13+C34+C43)*$E$51</f>
        <v>#REF!</v>
      </c>
      <c r="D51" s="4" t="e">
        <f>C51/$C$57</f>
        <v>#REF!</v>
      </c>
      <c r="E51" s="4" t="e">
        <f>#REF!/100</f>
        <v>#REF!</v>
      </c>
    </row>
    <row r="52" spans="2:7" ht="15.75" thickBot="1" x14ac:dyDescent="0.3">
      <c r="B52" s="8" t="s">
        <v>25</v>
      </c>
      <c r="C52" s="18" t="e">
        <f>(C9+C13+C34+C43+C51)*$E$52</f>
        <v>#REF!</v>
      </c>
      <c r="D52" s="4" t="e">
        <f>C52/$C$57</f>
        <v>#REF!</v>
      </c>
      <c r="E52" s="4" t="e">
        <f>#REF!/100</f>
        <v>#REF!</v>
      </c>
    </row>
    <row r="53" spans="2:7" ht="15.75" thickBot="1" x14ac:dyDescent="0.3">
      <c r="B53" s="8" t="s">
        <v>26</v>
      </c>
      <c r="C53" s="18" t="e">
        <f>E53*$C$57</f>
        <v>#REF!</v>
      </c>
      <c r="D53" s="25" t="e">
        <f>C53/$C$57</f>
        <v>#REF!</v>
      </c>
      <c r="E53" s="16" t="e">
        <f>SUM(E54:E56)</f>
        <v>#REF!</v>
      </c>
      <c r="F53" s="17" t="e">
        <f>100%-(E53)</f>
        <v>#REF!</v>
      </c>
      <c r="G53" s="15"/>
    </row>
    <row r="54" spans="2:7" ht="15.75" thickBot="1" x14ac:dyDescent="0.3">
      <c r="B54" s="59" t="s">
        <v>29</v>
      </c>
      <c r="C54" s="18" t="e">
        <f>E54*$C$57</f>
        <v>#REF!</v>
      </c>
      <c r="D54" s="25" t="e">
        <f t="shared" ref="D54:D56" si="1">C54/$C$57</f>
        <v>#REF!</v>
      </c>
      <c r="E54" s="15">
        <f>[1]BDI!$D$13/100</f>
        <v>0.02</v>
      </c>
    </row>
    <row r="55" spans="2:7" ht="15.75" thickBot="1" x14ac:dyDescent="0.3">
      <c r="B55" s="59" t="s">
        <v>30</v>
      </c>
      <c r="C55" s="18" t="e">
        <f>E55*$C$57</f>
        <v>#REF!</v>
      </c>
      <c r="D55" s="25" t="e">
        <f t="shared" si="1"/>
        <v>#REF!</v>
      </c>
      <c r="E55" s="15" t="e">
        <f>#REF!/100</f>
        <v>#REF!</v>
      </c>
    </row>
    <row r="56" spans="2:7" ht="15.75" thickBot="1" x14ac:dyDescent="0.3">
      <c r="B56" s="59" t="s">
        <v>31</v>
      </c>
      <c r="C56" s="18" t="e">
        <f>E56*$C$57</f>
        <v>#REF!</v>
      </c>
      <c r="D56" s="25" t="e">
        <f t="shared" si="1"/>
        <v>#REF!</v>
      </c>
      <c r="E56" s="15" t="e">
        <f>#REF!/100</f>
        <v>#REF!</v>
      </c>
      <c r="G56" s="15"/>
    </row>
    <row r="57" spans="2:7" ht="15.75" thickBot="1" x14ac:dyDescent="0.3">
      <c r="B57" s="3" t="s">
        <v>27</v>
      </c>
      <c r="C57" s="19" t="e">
        <f>(C43+C34+C13+C9+C51+C52)/F53</f>
        <v>#REF!</v>
      </c>
      <c r="D57" s="5" t="e">
        <f>D50+D43+D34+D13+D9</f>
        <v>#REF!</v>
      </c>
      <c r="E57" s="16" t="e">
        <f>SUM(E51:E56)</f>
        <v>#REF!</v>
      </c>
    </row>
    <row r="58" spans="2:7" ht="15" customHeight="1" x14ac:dyDescent="0.25">
      <c r="B58" s="11" t="s">
        <v>28</v>
      </c>
      <c r="C58" s="49" t="e">
        <f>C57/191.4</f>
        <v>#REF!</v>
      </c>
      <c r="G58" s="15"/>
    </row>
    <row r="59" spans="2:7" ht="15" customHeight="1" x14ac:dyDescent="0.25">
      <c r="B59" s="11"/>
      <c r="G59" s="15"/>
    </row>
    <row r="60" spans="2:7" ht="15" customHeight="1" x14ac:dyDescent="0.25">
      <c r="B60" s="11"/>
      <c r="G60" s="15"/>
    </row>
    <row r="61" spans="2:7" ht="15" customHeight="1" x14ac:dyDescent="0.25">
      <c r="B61" s="11"/>
      <c r="G61" s="15"/>
    </row>
  </sheetData>
  <mergeCells count="3">
    <mergeCell ref="B3:D4"/>
    <mergeCell ref="B5:B8"/>
    <mergeCell ref="C8:D8"/>
  </mergeCells>
  <pageMargins left="0.70866141732283472" right="0.51181102362204722" top="0.78740157480314965" bottom="0.78740157480314965" header="0.31496062992125984" footer="0.31496062992125984"/>
  <pageSetup paperSize="9" scale="99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1"/>
  <sheetViews>
    <sheetView showGridLines="0" view="pageBreakPreview" topLeftCell="A34" zoomScaleNormal="100" zoomScaleSheetLayoutView="100" workbookViewId="0">
      <selection activeCell="D41" sqref="D41"/>
    </sheetView>
  </sheetViews>
  <sheetFormatPr defaultColWidth="70.85546875" defaultRowHeight="15" x14ac:dyDescent="0.25"/>
  <cols>
    <col min="1" max="1" width="11.5703125" customWidth="1"/>
    <col min="2" max="2" width="47" customWidth="1"/>
    <col min="3" max="3" width="21.140625" bestFit="1" customWidth="1"/>
    <col min="4" max="4" width="19.42578125" bestFit="1" customWidth="1"/>
    <col min="5" max="5" width="10" bestFit="1" customWidth="1"/>
    <col min="6" max="6" width="8.28515625" bestFit="1" customWidth="1"/>
    <col min="7" max="7" width="16.5703125" customWidth="1"/>
  </cols>
  <sheetData>
    <row r="3" spans="2:6" x14ac:dyDescent="0.25">
      <c r="B3" s="189" t="s">
        <v>117</v>
      </c>
      <c r="C3" s="189"/>
      <c r="D3" s="189"/>
    </row>
    <row r="4" spans="2:6" ht="15.75" thickBot="1" x14ac:dyDescent="0.3">
      <c r="B4" s="189"/>
      <c r="C4" s="189"/>
      <c r="D4" s="189"/>
    </row>
    <row r="5" spans="2:6" x14ac:dyDescent="0.25">
      <c r="B5" s="190" t="s">
        <v>120</v>
      </c>
      <c r="C5" s="12" t="s">
        <v>119</v>
      </c>
      <c r="D5" s="12" t="s">
        <v>126</v>
      </c>
    </row>
    <row r="6" spans="2:6" x14ac:dyDescent="0.25">
      <c r="B6" s="191"/>
      <c r="C6" s="12" t="s">
        <v>121</v>
      </c>
      <c r="D6" s="12" t="s">
        <v>122</v>
      </c>
    </row>
    <row r="7" spans="2:6" x14ac:dyDescent="0.25">
      <c r="B7" s="191"/>
      <c r="C7" s="12" t="s">
        <v>123</v>
      </c>
      <c r="D7" s="12" t="s">
        <v>127</v>
      </c>
    </row>
    <row r="8" spans="2:6" ht="15.75" customHeight="1" thickBot="1" x14ac:dyDescent="0.3">
      <c r="B8" s="192"/>
      <c r="C8" s="184" t="s">
        <v>125</v>
      </c>
      <c r="D8" s="193"/>
    </row>
    <row r="9" spans="2:6" ht="15.75" thickBot="1" x14ac:dyDescent="0.3">
      <c r="B9" s="3" t="s">
        <v>1</v>
      </c>
      <c r="C9" s="27">
        <f>SUM(C10:C12)</f>
        <v>1293.3800000000001</v>
      </c>
      <c r="D9" s="5" t="e">
        <f>SUM(D10:D12)</f>
        <v>#REF!</v>
      </c>
    </row>
    <row r="10" spans="2:6" ht="15.75" thickBot="1" x14ac:dyDescent="0.3">
      <c r="B10" s="8" t="s">
        <v>2</v>
      </c>
      <c r="C10" s="28">
        <v>1293.3800000000001</v>
      </c>
      <c r="D10" s="4" t="e">
        <f>C10/$C$57</f>
        <v>#REF!</v>
      </c>
    </row>
    <row r="11" spans="2:6" ht="15.75" thickBot="1" x14ac:dyDescent="0.3">
      <c r="B11" s="8" t="s">
        <v>3</v>
      </c>
      <c r="C11" s="29">
        <v>0</v>
      </c>
      <c r="D11" s="4" t="e">
        <f>C11/$C$57</f>
        <v>#REF!</v>
      </c>
    </row>
    <row r="12" spans="2:6" ht="15.75" thickBot="1" x14ac:dyDescent="0.3">
      <c r="B12" s="8" t="s">
        <v>4</v>
      </c>
      <c r="C12" s="29">
        <v>0</v>
      </c>
      <c r="D12" s="4" t="e">
        <f>C12/$C$57</f>
        <v>#REF!</v>
      </c>
    </row>
    <row r="13" spans="2:6" ht="15.75" thickBot="1" x14ac:dyDescent="0.3">
      <c r="B13" s="3" t="s">
        <v>5</v>
      </c>
      <c r="C13" s="19" t="e">
        <f>C14+C18+C23+C32+C33+C29+C26</f>
        <v>#REF!</v>
      </c>
      <c r="D13" s="5" t="e">
        <f>SUM(D14:D33)</f>
        <v>#REF!</v>
      </c>
    </row>
    <row r="14" spans="2:6" ht="15.75" thickBot="1" x14ac:dyDescent="0.3">
      <c r="B14" s="32" t="s">
        <v>6</v>
      </c>
      <c r="C14" s="33" t="e">
        <f>$C$15+$C$16+$C$17</f>
        <v>#REF!</v>
      </c>
      <c r="D14" s="94" t="e">
        <f>C14/$C$57</f>
        <v>#REF!</v>
      </c>
      <c r="F14" t="s">
        <v>37</v>
      </c>
    </row>
    <row r="15" spans="2:6" ht="15.75" thickBot="1" x14ac:dyDescent="0.3">
      <c r="B15" s="35" t="s">
        <v>7</v>
      </c>
      <c r="C15" s="33" t="e">
        <f>$E$15*2*$F$15</f>
        <v>#REF!</v>
      </c>
      <c r="D15" s="95"/>
      <c r="E15" t="e">
        <f>Plan1!#REF!</f>
        <v>#REF!</v>
      </c>
      <c r="F15">
        <v>25.01</v>
      </c>
    </row>
    <row r="16" spans="2:6" ht="15.75" thickBot="1" x14ac:dyDescent="0.3">
      <c r="B16" s="35" t="s">
        <v>8</v>
      </c>
      <c r="C16" s="37">
        <f>-$C$10*6%</f>
        <v>-77.602800000000002</v>
      </c>
      <c r="D16" s="36"/>
    </row>
    <row r="17" spans="2:6" ht="15.75" thickBot="1" x14ac:dyDescent="0.3">
      <c r="B17" s="35" t="s">
        <v>9</v>
      </c>
      <c r="C17" s="38" t="e">
        <f>-($C$15+$C$16)*$F$17</f>
        <v>#REF!</v>
      </c>
      <c r="D17" s="36"/>
      <c r="F17" s="16">
        <v>9.2499999999999999E-2</v>
      </c>
    </row>
    <row r="18" spans="2:6" ht="15.75" thickBot="1" x14ac:dyDescent="0.3">
      <c r="B18" s="32" t="s">
        <v>55</v>
      </c>
      <c r="C18" s="39" t="e">
        <f>$C$19+$C$21+$C$22+C20</f>
        <v>#REF!</v>
      </c>
      <c r="D18" s="34" t="e">
        <f>C18/$C$57</f>
        <v>#REF!</v>
      </c>
    </row>
    <row r="19" spans="2:6" ht="15.75" thickBot="1" x14ac:dyDescent="0.3">
      <c r="B19" s="35" t="s">
        <v>7</v>
      </c>
      <c r="C19" s="33" t="e">
        <f>$E$19*$F$15</f>
        <v>#REF!</v>
      </c>
      <c r="D19" s="34"/>
      <c r="E19" t="e">
        <f>Plan1!#REF!</f>
        <v>#REF!</v>
      </c>
      <c r="F19" t="e">
        <f>Plan1!#REF!</f>
        <v>#REF!</v>
      </c>
    </row>
    <row r="20" spans="2:6" ht="15.75" thickBot="1" x14ac:dyDescent="0.3">
      <c r="B20" s="35" t="s">
        <v>34</v>
      </c>
      <c r="C20" s="33" t="e">
        <f>($E$19)/12</f>
        <v>#REF!</v>
      </c>
      <c r="D20" s="34"/>
    </row>
    <row r="21" spans="2:6" ht="15.75" thickBot="1" x14ac:dyDescent="0.3">
      <c r="B21" s="35" t="s">
        <v>10</v>
      </c>
      <c r="C21" s="37" t="e">
        <f>-E21*F15</f>
        <v>#REF!</v>
      </c>
      <c r="D21" s="36"/>
      <c r="E21" t="e">
        <f>Plan1!#REF!</f>
        <v>#REF!</v>
      </c>
    </row>
    <row r="22" spans="2:6" ht="15.75" thickBot="1" x14ac:dyDescent="0.3">
      <c r="B22" s="35" t="s">
        <v>9</v>
      </c>
      <c r="C22" s="38" t="e">
        <f>-($C$19+$C$20+$C$21)*$F$17</f>
        <v>#REF!</v>
      </c>
      <c r="D22" s="36"/>
    </row>
    <row r="23" spans="2:6" ht="15.75" thickBot="1" x14ac:dyDescent="0.3">
      <c r="B23" s="32" t="s">
        <v>11</v>
      </c>
      <c r="C23" s="39">
        <f>$C$24+$C$25</f>
        <v>100.67805</v>
      </c>
      <c r="D23" s="34" t="e">
        <f>C23/$C$57</f>
        <v>#REF!</v>
      </c>
    </row>
    <row r="24" spans="2:6" ht="15.75" thickBot="1" x14ac:dyDescent="0.3">
      <c r="B24" s="35" t="s">
        <v>12</v>
      </c>
      <c r="C24" s="39">
        <f>E24</f>
        <v>110.94</v>
      </c>
      <c r="D24" s="36"/>
      <c r="E24">
        <v>110.94</v>
      </c>
    </row>
    <row r="25" spans="2:6" ht="15.75" thickBot="1" x14ac:dyDescent="0.3">
      <c r="B25" s="35" t="s">
        <v>9</v>
      </c>
      <c r="C25" s="38">
        <f>-$C$24*$F$17</f>
        <v>-10.261949999999999</v>
      </c>
      <c r="D25" s="36"/>
    </row>
    <row r="26" spans="2:6" ht="15.75" thickBot="1" x14ac:dyDescent="0.3">
      <c r="B26" s="32" t="s">
        <v>129</v>
      </c>
      <c r="C26" s="39">
        <f>SUM(C27:C28)</f>
        <v>25.41</v>
      </c>
      <c r="D26" s="34" t="e">
        <f>C26/$C$57</f>
        <v>#REF!</v>
      </c>
    </row>
    <row r="27" spans="2:6" ht="15.75" thickBot="1" x14ac:dyDescent="0.3">
      <c r="B27" s="35" t="s">
        <v>130</v>
      </c>
      <c r="C27" s="39">
        <v>28</v>
      </c>
      <c r="D27" s="36"/>
    </row>
    <row r="28" spans="2:6" ht="15.75" thickBot="1" x14ac:dyDescent="0.3">
      <c r="B28" s="35" t="s">
        <v>9</v>
      </c>
      <c r="C28" s="38">
        <f>-C27*F17</f>
        <v>-2.59</v>
      </c>
      <c r="D28" s="36"/>
    </row>
    <row r="29" spans="2:6" ht="15.75" thickBot="1" x14ac:dyDescent="0.3">
      <c r="B29" s="32" t="s">
        <v>35</v>
      </c>
      <c r="C29" s="39">
        <f>$C$30+$C$31</f>
        <v>12.405525000000001</v>
      </c>
      <c r="D29" s="34" t="e">
        <f>C29/$C$57</f>
        <v>#REF!</v>
      </c>
    </row>
    <row r="30" spans="2:6" ht="15.75" thickBot="1" x14ac:dyDescent="0.3">
      <c r="B30" s="35" t="s">
        <v>131</v>
      </c>
      <c r="C30" s="39">
        <v>13.67</v>
      </c>
      <c r="D30" s="36"/>
    </row>
    <row r="31" spans="2:6" ht="15.75" thickBot="1" x14ac:dyDescent="0.3">
      <c r="B31" s="35" t="s">
        <v>9</v>
      </c>
      <c r="C31" s="38">
        <f>-$C$30*$F$17</f>
        <v>-1.264475</v>
      </c>
      <c r="D31" s="36"/>
    </row>
    <row r="32" spans="2:6" ht="15.75" thickBot="1" x14ac:dyDescent="0.3">
      <c r="B32" s="32" t="s">
        <v>13</v>
      </c>
      <c r="C32" s="39">
        <v>10.29</v>
      </c>
      <c r="D32" s="34" t="e">
        <f>C32/$C$57</f>
        <v>#REF!</v>
      </c>
      <c r="F32" s="26"/>
    </row>
    <row r="33" spans="2:7" ht="15.75" thickBot="1" x14ac:dyDescent="0.3">
      <c r="B33" s="32" t="s">
        <v>36</v>
      </c>
      <c r="C33" s="39">
        <v>7.78</v>
      </c>
      <c r="D33" s="34" t="e">
        <f>C33/$C$57</f>
        <v>#REF!</v>
      </c>
      <c r="F33" s="26"/>
    </row>
    <row r="34" spans="2:7" ht="15.75" thickBot="1" x14ac:dyDescent="0.3">
      <c r="B34" s="3" t="s">
        <v>14</v>
      </c>
      <c r="C34" s="14" t="e">
        <f>C35+C38+C42+C41</f>
        <v>#REF!</v>
      </c>
      <c r="D34" s="5" t="e">
        <f>SUM(D35:D42)</f>
        <v>#REF!</v>
      </c>
    </row>
    <row r="35" spans="2:7" ht="15.75" thickBot="1" x14ac:dyDescent="0.3">
      <c r="B35" s="8" t="s">
        <v>15</v>
      </c>
      <c r="C35" s="18" t="e">
        <f>$C$36+$C$37</f>
        <v>#REF!</v>
      </c>
      <c r="D35" s="4" t="e">
        <f>(C35)/$C$57</f>
        <v>#REF!</v>
      </c>
    </row>
    <row r="36" spans="2:7" ht="15.75" thickBot="1" x14ac:dyDescent="0.3">
      <c r="B36" s="59" t="s">
        <v>32</v>
      </c>
      <c r="C36" s="18" t="e">
        <f>#REF!</f>
        <v>#REF!</v>
      </c>
      <c r="D36" s="4"/>
    </row>
    <row r="37" spans="2:7" ht="15.75" thickBot="1" x14ac:dyDescent="0.3">
      <c r="B37" s="59" t="s">
        <v>9</v>
      </c>
      <c r="C37" s="21" t="e">
        <f>#REF!</f>
        <v>#REF!</v>
      </c>
      <c r="D37" s="4"/>
    </row>
    <row r="38" spans="2:7" ht="15.75" thickBot="1" x14ac:dyDescent="0.3">
      <c r="B38" s="8" t="s">
        <v>16</v>
      </c>
      <c r="C38" s="23" t="e">
        <f>$C$39+$C$40</f>
        <v>#REF!</v>
      </c>
      <c r="D38" s="4" t="e">
        <f>(C38)/$C$57</f>
        <v>#REF!</v>
      </c>
    </row>
    <row r="39" spans="2:7" ht="15.75" thickBot="1" x14ac:dyDescent="0.3">
      <c r="B39" s="59" t="s">
        <v>33</v>
      </c>
      <c r="C39" s="23" t="e">
        <f>#REF!</f>
        <v>#REF!</v>
      </c>
      <c r="D39" s="4"/>
    </row>
    <row r="40" spans="2:7" ht="15.75" thickBot="1" x14ac:dyDescent="0.3">
      <c r="B40" s="59" t="s">
        <v>9</v>
      </c>
      <c r="C40" s="21" t="e">
        <f>#REF!</f>
        <v>#REF!</v>
      </c>
      <c r="D40" s="4"/>
    </row>
    <row r="41" spans="2:7" ht="15.75" thickBot="1" x14ac:dyDescent="0.3">
      <c r="B41" s="8" t="s">
        <v>153</v>
      </c>
      <c r="C41" s="138" t="e">
        <f>Plan1!#REF!</f>
        <v>#REF!</v>
      </c>
      <c r="D41" s="4" t="e">
        <f>C41/$C$57</f>
        <v>#REF!</v>
      </c>
    </row>
    <row r="42" spans="2:7" ht="15.75" thickBot="1" x14ac:dyDescent="0.3">
      <c r="B42" s="8" t="s">
        <v>152</v>
      </c>
      <c r="C42" s="18">
        <f>Plan1!$C$41</f>
        <v>0</v>
      </c>
      <c r="D42" s="4" t="e">
        <f>C42/$C$57</f>
        <v>#REF!</v>
      </c>
    </row>
    <row r="43" spans="2:7" ht="15.75" thickBot="1" x14ac:dyDescent="0.3">
      <c r="B43" s="3" t="s">
        <v>38</v>
      </c>
      <c r="C43" s="13">
        <f>SUM(C44:C49)</f>
        <v>969.43099153999992</v>
      </c>
      <c r="D43" s="5" t="e">
        <f>SUM(D44:D49)</f>
        <v>#REF!</v>
      </c>
      <c r="F43" s="15">
        <f>C43/C9</f>
        <v>0.74953299999999989</v>
      </c>
    </row>
    <row r="44" spans="2:7" ht="15.75" thickBot="1" x14ac:dyDescent="0.3">
      <c r="B44" s="8" t="s">
        <v>17</v>
      </c>
      <c r="C44" s="24">
        <f>$C$9*$F$44</f>
        <v>475.96384</v>
      </c>
      <c r="D44" s="4" t="e">
        <f t="shared" ref="D44:D49" si="0">C44/$C$57</f>
        <v>#REF!</v>
      </c>
      <c r="F44" s="15">
        <v>0.36799999999999999</v>
      </c>
      <c r="G44" s="15"/>
    </row>
    <row r="45" spans="2:7" ht="15.75" thickBot="1" x14ac:dyDescent="0.3">
      <c r="B45" s="8" t="s">
        <v>18</v>
      </c>
      <c r="C45" s="24">
        <f>$C$9*F$45</f>
        <v>220.01428504000003</v>
      </c>
      <c r="D45" s="4" t="e">
        <f t="shared" si="0"/>
        <v>#REF!</v>
      </c>
      <c r="F45" s="15">
        <v>0.17010800000000001</v>
      </c>
    </row>
    <row r="46" spans="2:7" ht="15.75" thickBot="1" x14ac:dyDescent="0.3">
      <c r="B46" s="8" t="s">
        <v>19</v>
      </c>
      <c r="C46" s="24">
        <f>$C$9*$F$46</f>
        <v>4.2034850000000006</v>
      </c>
      <c r="D46" s="4" t="e">
        <f t="shared" si="0"/>
        <v>#REF!</v>
      </c>
      <c r="F46" s="15">
        <v>3.2499999999999999E-3</v>
      </c>
    </row>
    <row r="47" spans="2:7" ht="15.75" thickBot="1" x14ac:dyDescent="0.3">
      <c r="B47" s="8" t="s">
        <v>20</v>
      </c>
      <c r="C47" s="24">
        <f>$C$9*$F$47</f>
        <v>206.5980543</v>
      </c>
      <c r="D47" s="4" t="e">
        <f t="shared" si="0"/>
        <v>#REF!</v>
      </c>
      <c r="F47" s="15">
        <v>0.15973499999999999</v>
      </c>
      <c r="G47" s="15"/>
    </row>
    <row r="48" spans="2:7" ht="15.75" thickBot="1" x14ac:dyDescent="0.3">
      <c r="B48" s="8" t="s">
        <v>21</v>
      </c>
      <c r="C48" s="24">
        <f>$C$9*$F$48</f>
        <v>53.520064400000003</v>
      </c>
      <c r="D48" s="4" t="e">
        <f t="shared" si="0"/>
        <v>#REF!</v>
      </c>
      <c r="F48" s="15">
        <v>4.138E-2</v>
      </c>
    </row>
    <row r="49" spans="2:7" ht="15.75" thickBot="1" x14ac:dyDescent="0.3">
      <c r="B49" s="8" t="s">
        <v>22</v>
      </c>
      <c r="C49" s="24">
        <f>$C$9*$F$49</f>
        <v>9.1312628000000018</v>
      </c>
      <c r="D49" s="4" t="e">
        <f t="shared" si="0"/>
        <v>#REF!</v>
      </c>
      <c r="F49" s="15">
        <v>7.0600000000000003E-3</v>
      </c>
    </row>
    <row r="50" spans="2:7" ht="15.75" thickBot="1" x14ac:dyDescent="0.3">
      <c r="B50" s="3" t="s">
        <v>23</v>
      </c>
      <c r="C50" s="20" t="e">
        <f>SUM(C51:C53)</f>
        <v>#REF!</v>
      </c>
      <c r="D50" s="5" t="e">
        <f>SUM(D51:D53)</f>
        <v>#REF!</v>
      </c>
      <c r="G50" s="15"/>
    </row>
    <row r="51" spans="2:7" ht="15.75" thickBot="1" x14ac:dyDescent="0.3">
      <c r="B51" s="8" t="s">
        <v>24</v>
      </c>
      <c r="C51" s="18" t="e">
        <f>(C9+C13+C34+C43)*$E$51</f>
        <v>#REF!</v>
      </c>
      <c r="D51" s="4" t="e">
        <f>C51/$C$57</f>
        <v>#REF!</v>
      </c>
      <c r="E51" s="4" t="e">
        <f>#REF!/100</f>
        <v>#REF!</v>
      </c>
    </row>
    <row r="52" spans="2:7" ht="15.75" thickBot="1" x14ac:dyDescent="0.3">
      <c r="B52" s="8" t="s">
        <v>25</v>
      </c>
      <c r="C52" s="18" t="e">
        <f>(C9+C13+C34+C43+C51)*$E$52</f>
        <v>#REF!</v>
      </c>
      <c r="D52" s="4" t="e">
        <f>C52/$C$57</f>
        <v>#REF!</v>
      </c>
      <c r="E52" s="4" t="e">
        <f>#REF!/100</f>
        <v>#REF!</v>
      </c>
    </row>
    <row r="53" spans="2:7" ht="15.75" thickBot="1" x14ac:dyDescent="0.3">
      <c r="B53" s="8" t="s">
        <v>26</v>
      </c>
      <c r="C53" s="18" t="e">
        <f>E53*$C$57</f>
        <v>#REF!</v>
      </c>
      <c r="D53" s="25" t="e">
        <f>C53/$C$57</f>
        <v>#REF!</v>
      </c>
      <c r="E53" s="16" t="e">
        <f>SUM(E54:E56)</f>
        <v>#REF!</v>
      </c>
      <c r="F53" s="17" t="e">
        <f>100%-(E53)</f>
        <v>#REF!</v>
      </c>
      <c r="G53" s="15"/>
    </row>
    <row r="54" spans="2:7" ht="15.75" thickBot="1" x14ac:dyDescent="0.3">
      <c r="B54" s="59" t="s">
        <v>29</v>
      </c>
      <c r="C54" s="18" t="e">
        <f>E54*$C$57</f>
        <v>#REF!</v>
      </c>
      <c r="D54" s="25" t="e">
        <f t="shared" ref="D54:D56" si="1">C54/$C$57</f>
        <v>#REF!</v>
      </c>
      <c r="E54" s="15">
        <f>[1]BDI!$D$13/100</f>
        <v>0.02</v>
      </c>
    </row>
    <row r="55" spans="2:7" ht="15.75" thickBot="1" x14ac:dyDescent="0.3">
      <c r="B55" s="59" t="s">
        <v>30</v>
      </c>
      <c r="C55" s="18" t="e">
        <f>E55*$C$57</f>
        <v>#REF!</v>
      </c>
      <c r="D55" s="25" t="e">
        <f t="shared" si="1"/>
        <v>#REF!</v>
      </c>
      <c r="E55" s="15" t="e">
        <f>#REF!/100</f>
        <v>#REF!</v>
      </c>
    </row>
    <row r="56" spans="2:7" ht="15.75" thickBot="1" x14ac:dyDescent="0.3">
      <c r="B56" s="59" t="s">
        <v>31</v>
      </c>
      <c r="C56" s="18" t="e">
        <f>E56*$C$57</f>
        <v>#REF!</v>
      </c>
      <c r="D56" s="25" t="e">
        <f t="shared" si="1"/>
        <v>#REF!</v>
      </c>
      <c r="E56" s="15" t="e">
        <f>#REF!/100</f>
        <v>#REF!</v>
      </c>
      <c r="G56" s="15"/>
    </row>
    <row r="57" spans="2:7" ht="15.75" thickBot="1" x14ac:dyDescent="0.3">
      <c r="B57" s="3" t="s">
        <v>27</v>
      </c>
      <c r="C57" s="19" t="e">
        <f>(C43+C34+C13+C9+C51+C52)/F53</f>
        <v>#REF!</v>
      </c>
      <c r="D57" s="5" t="e">
        <f>D50+D43+D34+D13+D9</f>
        <v>#REF!</v>
      </c>
      <c r="E57" s="16" t="e">
        <f>SUM(E51:E56)</f>
        <v>#REF!</v>
      </c>
    </row>
    <row r="58" spans="2:7" ht="15" customHeight="1" x14ac:dyDescent="0.25">
      <c r="B58" s="11" t="s">
        <v>28</v>
      </c>
      <c r="C58" s="49" t="e">
        <f>C57/191.4</f>
        <v>#REF!</v>
      </c>
      <c r="G58" s="15"/>
    </row>
    <row r="59" spans="2:7" ht="15" customHeight="1" x14ac:dyDescent="0.25">
      <c r="B59" s="11"/>
      <c r="G59" s="15"/>
    </row>
    <row r="60" spans="2:7" ht="15" customHeight="1" x14ac:dyDescent="0.25">
      <c r="B60" s="11"/>
      <c r="G60" s="15"/>
    </row>
    <row r="61" spans="2:7" ht="15" customHeight="1" x14ac:dyDescent="0.25">
      <c r="B61" s="11"/>
      <c r="G61" s="15"/>
    </row>
  </sheetData>
  <mergeCells count="3">
    <mergeCell ref="B3:D4"/>
    <mergeCell ref="B5:B8"/>
    <mergeCell ref="C8:D8"/>
  </mergeCells>
  <pageMargins left="0.70866141732283472" right="0.51181102362204722" top="0.78740157480314965" bottom="0.78740157480314965" header="0.31496062992125984" footer="0.31496062992125984"/>
  <pageSetup paperSize="9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1"/>
  <sheetViews>
    <sheetView showGridLines="0" view="pageBreakPreview" topLeftCell="A25" zoomScaleNormal="100" zoomScaleSheetLayoutView="100" workbookViewId="0">
      <selection activeCell="D41" sqref="D41"/>
    </sheetView>
  </sheetViews>
  <sheetFormatPr defaultColWidth="70.85546875" defaultRowHeight="15" x14ac:dyDescent="0.25"/>
  <cols>
    <col min="1" max="1" width="11.5703125" customWidth="1"/>
    <col min="2" max="2" width="47" customWidth="1"/>
    <col min="3" max="3" width="21.140625" bestFit="1" customWidth="1"/>
    <col min="4" max="4" width="21.85546875" customWidth="1"/>
    <col min="5" max="5" width="10" bestFit="1" customWidth="1"/>
    <col min="6" max="6" width="8.28515625" bestFit="1" customWidth="1"/>
    <col min="7" max="7" width="16.5703125" customWidth="1"/>
  </cols>
  <sheetData>
    <row r="3" spans="2:6" x14ac:dyDescent="0.25">
      <c r="B3" s="189" t="s">
        <v>118</v>
      </c>
      <c r="C3" s="189"/>
      <c r="D3" s="189"/>
    </row>
    <row r="4" spans="2:6" ht="15.75" thickBot="1" x14ac:dyDescent="0.3">
      <c r="B4" s="189"/>
      <c r="C4" s="189"/>
      <c r="D4" s="189"/>
    </row>
    <row r="5" spans="2:6" x14ac:dyDescent="0.25">
      <c r="B5" s="190" t="s">
        <v>120</v>
      </c>
      <c r="C5" s="12" t="s">
        <v>119</v>
      </c>
      <c r="D5" s="12" t="s">
        <v>126</v>
      </c>
    </row>
    <row r="6" spans="2:6" x14ac:dyDescent="0.25">
      <c r="B6" s="191"/>
      <c r="C6" s="12" t="s">
        <v>121</v>
      </c>
      <c r="D6" s="12" t="s">
        <v>122</v>
      </c>
    </row>
    <row r="7" spans="2:6" x14ac:dyDescent="0.25">
      <c r="B7" s="191"/>
      <c r="C7" s="12" t="s">
        <v>123</v>
      </c>
      <c r="D7" s="12" t="s">
        <v>128</v>
      </c>
    </row>
    <row r="8" spans="2:6" ht="15.75" customHeight="1" thickBot="1" x14ac:dyDescent="0.3">
      <c r="B8" s="192"/>
      <c r="C8" s="184" t="s">
        <v>125</v>
      </c>
      <c r="D8" s="193"/>
    </row>
    <row r="9" spans="2:6" ht="15.75" thickBot="1" x14ac:dyDescent="0.3">
      <c r="B9" s="3" t="s">
        <v>1</v>
      </c>
      <c r="C9" s="27">
        <f>SUM(C10:C12)</f>
        <v>1619.3</v>
      </c>
      <c r="D9" s="5" t="e">
        <f>SUM(D10:D12)</f>
        <v>#REF!</v>
      </c>
    </row>
    <row r="10" spans="2:6" ht="15.75" thickBot="1" x14ac:dyDescent="0.3">
      <c r="B10" s="8" t="s">
        <v>2</v>
      </c>
      <c r="C10" s="28">
        <v>1201.3</v>
      </c>
      <c r="D10" s="4" t="e">
        <f>C10/$C$57</f>
        <v>#REF!</v>
      </c>
    </row>
    <row r="11" spans="2:6" ht="15.75" thickBot="1" x14ac:dyDescent="0.3">
      <c r="B11" s="8" t="s">
        <v>3</v>
      </c>
      <c r="C11" s="29">
        <v>0</v>
      </c>
      <c r="D11" s="4" t="e">
        <f>C11/$C$57</f>
        <v>#REF!</v>
      </c>
    </row>
    <row r="12" spans="2:6" ht="15.75" thickBot="1" x14ac:dyDescent="0.3">
      <c r="B12" s="8" t="s">
        <v>4</v>
      </c>
      <c r="C12" s="29">
        <f>E12*0.4</f>
        <v>418</v>
      </c>
      <c r="D12" s="4" t="e">
        <f>C12/$C$57</f>
        <v>#REF!</v>
      </c>
      <c r="E12">
        <v>1045</v>
      </c>
    </row>
    <row r="13" spans="2:6" ht="15.75" thickBot="1" x14ac:dyDescent="0.3">
      <c r="B13" s="3" t="s">
        <v>5</v>
      </c>
      <c r="C13" s="19" t="e">
        <f>C14+C18+C23+C32+C33+C29+C26</f>
        <v>#REF!</v>
      </c>
      <c r="D13" s="5" t="e">
        <f>SUM(D14:D33)</f>
        <v>#REF!</v>
      </c>
    </row>
    <row r="14" spans="2:6" ht="15.75" thickBot="1" x14ac:dyDescent="0.3">
      <c r="B14" s="32" t="s">
        <v>6</v>
      </c>
      <c r="C14" s="33" t="e">
        <f>$C$15+$C$16+$C$17</f>
        <v>#REF!</v>
      </c>
      <c r="D14" s="94" t="e">
        <f>C14/$C$57</f>
        <v>#REF!</v>
      </c>
      <c r="F14" t="s">
        <v>37</v>
      </c>
    </row>
    <row r="15" spans="2:6" ht="15.75" thickBot="1" x14ac:dyDescent="0.3">
      <c r="B15" s="35" t="s">
        <v>7</v>
      </c>
      <c r="C15" s="33" t="e">
        <f>$E$15*2*$F$15</f>
        <v>#REF!</v>
      </c>
      <c r="D15" s="95"/>
      <c r="E15" t="e">
        <f>Plan1!#REF!</f>
        <v>#REF!</v>
      </c>
      <c r="F15">
        <v>25.01</v>
      </c>
    </row>
    <row r="16" spans="2:6" ht="15.75" thickBot="1" x14ac:dyDescent="0.3">
      <c r="B16" s="35" t="s">
        <v>8</v>
      </c>
      <c r="C16" s="37">
        <f>-$C$10*6%</f>
        <v>-72.077999999999989</v>
      </c>
      <c r="D16" s="36"/>
    </row>
    <row r="17" spans="2:6" ht="15.75" thickBot="1" x14ac:dyDescent="0.3">
      <c r="B17" s="35" t="s">
        <v>9</v>
      </c>
      <c r="C17" s="38" t="e">
        <f>-($C$15+$C$16)*$F$17</f>
        <v>#REF!</v>
      </c>
      <c r="D17" s="36"/>
      <c r="F17" s="16">
        <v>9.2499999999999999E-2</v>
      </c>
    </row>
    <row r="18" spans="2:6" ht="15.75" thickBot="1" x14ac:dyDescent="0.3">
      <c r="B18" s="32" t="s">
        <v>55</v>
      </c>
      <c r="C18" s="39" t="e">
        <f>$C$19+$C$21+$C$22+C20</f>
        <v>#REF!</v>
      </c>
      <c r="D18" s="34" t="e">
        <f>C18/$C$57</f>
        <v>#REF!</v>
      </c>
    </row>
    <row r="19" spans="2:6" ht="15.75" thickBot="1" x14ac:dyDescent="0.3">
      <c r="B19" s="35" t="s">
        <v>7</v>
      </c>
      <c r="C19" s="33" t="e">
        <f>$E$19*$F$15</f>
        <v>#REF!</v>
      </c>
      <c r="D19" s="34"/>
      <c r="E19" t="e">
        <f>Plan1!#REF!</f>
        <v>#REF!</v>
      </c>
      <c r="F19" t="e">
        <f>Plan1!#REF!</f>
        <v>#REF!</v>
      </c>
    </row>
    <row r="20" spans="2:6" ht="15.75" thickBot="1" x14ac:dyDescent="0.3">
      <c r="B20" s="35" t="s">
        <v>34</v>
      </c>
      <c r="C20" s="33" t="e">
        <f>($E$19)/12</f>
        <v>#REF!</v>
      </c>
      <c r="D20" s="34"/>
    </row>
    <row r="21" spans="2:6" ht="15.75" thickBot="1" x14ac:dyDescent="0.3">
      <c r="B21" s="35" t="s">
        <v>10</v>
      </c>
      <c r="C21" s="37" t="e">
        <f>-E21*F15</f>
        <v>#REF!</v>
      </c>
      <c r="D21" s="36"/>
      <c r="E21" t="e">
        <f>Plan1!#REF!</f>
        <v>#REF!</v>
      </c>
    </row>
    <row r="22" spans="2:6" ht="15.75" thickBot="1" x14ac:dyDescent="0.3">
      <c r="B22" s="35" t="s">
        <v>9</v>
      </c>
      <c r="C22" s="38" t="e">
        <f>-($C$19+$C$20+$C$21)*$F$17</f>
        <v>#REF!</v>
      </c>
      <c r="D22" s="36"/>
    </row>
    <row r="23" spans="2:6" ht="15.75" thickBot="1" x14ac:dyDescent="0.3">
      <c r="B23" s="32" t="s">
        <v>11</v>
      </c>
      <c r="C23" s="39">
        <f>$C$24+$C$25</f>
        <v>100.67805</v>
      </c>
      <c r="D23" s="34" t="e">
        <f>C23/$C$57</f>
        <v>#REF!</v>
      </c>
    </row>
    <row r="24" spans="2:6" ht="15.75" thickBot="1" x14ac:dyDescent="0.3">
      <c r="B24" s="35" t="s">
        <v>12</v>
      </c>
      <c r="C24" s="39">
        <f>E24</f>
        <v>110.94</v>
      </c>
      <c r="D24" s="36"/>
      <c r="E24">
        <v>110.94</v>
      </c>
    </row>
    <row r="25" spans="2:6" ht="15.75" thickBot="1" x14ac:dyDescent="0.3">
      <c r="B25" s="35" t="s">
        <v>9</v>
      </c>
      <c r="C25" s="38">
        <f>-$C$24*$F$17</f>
        <v>-10.261949999999999</v>
      </c>
      <c r="D25" s="36"/>
    </row>
    <row r="26" spans="2:6" ht="15.75" thickBot="1" x14ac:dyDescent="0.3">
      <c r="B26" s="32" t="s">
        <v>129</v>
      </c>
      <c r="C26" s="39">
        <f>SUM(C27:C28)</f>
        <v>25.41</v>
      </c>
      <c r="D26" s="34" t="e">
        <f>C26/$C$57</f>
        <v>#REF!</v>
      </c>
    </row>
    <row r="27" spans="2:6" ht="15.75" thickBot="1" x14ac:dyDescent="0.3">
      <c r="B27" s="35" t="s">
        <v>130</v>
      </c>
      <c r="C27" s="39">
        <v>28</v>
      </c>
      <c r="D27" s="36"/>
    </row>
    <row r="28" spans="2:6" ht="15.75" thickBot="1" x14ac:dyDescent="0.3">
      <c r="B28" s="35" t="s">
        <v>9</v>
      </c>
      <c r="C28" s="38">
        <f>-C27*F17</f>
        <v>-2.59</v>
      </c>
      <c r="D28" s="36"/>
    </row>
    <row r="29" spans="2:6" ht="15.75" thickBot="1" x14ac:dyDescent="0.3">
      <c r="B29" s="32" t="s">
        <v>35</v>
      </c>
      <c r="C29" s="39">
        <f>$C$30+$C$31</f>
        <v>12.405525000000001</v>
      </c>
      <c r="D29" s="34" t="e">
        <f>C29/$C$57</f>
        <v>#REF!</v>
      </c>
    </row>
    <row r="30" spans="2:6" ht="15.75" thickBot="1" x14ac:dyDescent="0.3">
      <c r="B30" s="35" t="s">
        <v>131</v>
      </c>
      <c r="C30" s="39">
        <v>13.67</v>
      </c>
      <c r="D30" s="36"/>
    </row>
    <row r="31" spans="2:6" ht="15.75" thickBot="1" x14ac:dyDescent="0.3">
      <c r="B31" s="35" t="s">
        <v>9</v>
      </c>
      <c r="C31" s="38">
        <f>-$C$30*$F$17</f>
        <v>-1.264475</v>
      </c>
      <c r="D31" s="36"/>
    </row>
    <row r="32" spans="2:6" ht="15.75" thickBot="1" x14ac:dyDescent="0.3">
      <c r="B32" s="32" t="s">
        <v>13</v>
      </c>
      <c r="C32" s="39">
        <v>10.29</v>
      </c>
      <c r="D32" s="34" t="e">
        <f>C32/$C$57</f>
        <v>#REF!</v>
      </c>
      <c r="F32" s="26"/>
    </row>
    <row r="33" spans="2:7" ht="15.75" thickBot="1" x14ac:dyDescent="0.3">
      <c r="B33" s="32" t="s">
        <v>36</v>
      </c>
      <c r="C33" s="39">
        <v>7.78</v>
      </c>
      <c r="D33" s="34" t="e">
        <f>C33/$C$57</f>
        <v>#REF!</v>
      </c>
      <c r="F33" s="26"/>
    </row>
    <row r="34" spans="2:7" ht="15.75" thickBot="1" x14ac:dyDescent="0.3">
      <c r="B34" s="3" t="s">
        <v>14</v>
      </c>
      <c r="C34" s="14" t="e">
        <f>C35+C38+C42+C41</f>
        <v>#REF!</v>
      </c>
      <c r="D34" s="5" t="e">
        <f>SUM(D35:D42)</f>
        <v>#REF!</v>
      </c>
    </row>
    <row r="35" spans="2:7" ht="15.75" thickBot="1" x14ac:dyDescent="0.3">
      <c r="B35" s="8" t="s">
        <v>15</v>
      </c>
      <c r="C35" s="18" t="e">
        <f>$C$36+$C$37</f>
        <v>#REF!</v>
      </c>
      <c r="D35" s="4" t="e">
        <f>(C35)/$C$57</f>
        <v>#REF!</v>
      </c>
    </row>
    <row r="36" spans="2:7" ht="15.75" thickBot="1" x14ac:dyDescent="0.3">
      <c r="B36" s="59" t="s">
        <v>32</v>
      </c>
      <c r="C36" s="18" t="e">
        <f>#REF!</f>
        <v>#REF!</v>
      </c>
      <c r="D36" s="4"/>
    </row>
    <row r="37" spans="2:7" ht="15.75" thickBot="1" x14ac:dyDescent="0.3">
      <c r="B37" s="59" t="s">
        <v>9</v>
      </c>
      <c r="C37" s="21" t="e">
        <f>#REF!</f>
        <v>#REF!</v>
      </c>
      <c r="D37" s="4"/>
    </row>
    <row r="38" spans="2:7" ht="15.75" thickBot="1" x14ac:dyDescent="0.3">
      <c r="B38" s="8" t="s">
        <v>16</v>
      </c>
      <c r="C38" s="23" t="e">
        <f>$C$39+$C$40</f>
        <v>#REF!</v>
      </c>
      <c r="D38" s="4" t="e">
        <f>(C38)/$C$57</f>
        <v>#REF!</v>
      </c>
    </row>
    <row r="39" spans="2:7" ht="15.75" thickBot="1" x14ac:dyDescent="0.3">
      <c r="B39" s="59" t="s">
        <v>33</v>
      </c>
      <c r="C39" s="23" t="e">
        <f>#REF!</f>
        <v>#REF!</v>
      </c>
      <c r="D39" s="4"/>
    </row>
    <row r="40" spans="2:7" ht="15.75" thickBot="1" x14ac:dyDescent="0.3">
      <c r="B40" s="59" t="s">
        <v>9</v>
      </c>
      <c r="C40" s="21" t="e">
        <f>#REF!</f>
        <v>#REF!</v>
      </c>
      <c r="D40" s="4"/>
    </row>
    <row r="41" spans="2:7" ht="15.75" thickBot="1" x14ac:dyDescent="0.3">
      <c r="B41" s="8" t="s">
        <v>153</v>
      </c>
      <c r="C41" s="138" t="e">
        <f>Plan1!#REF!</f>
        <v>#REF!</v>
      </c>
      <c r="D41" s="4" t="e">
        <f>C41/$C$57</f>
        <v>#REF!</v>
      </c>
    </row>
    <row r="42" spans="2:7" ht="15.75" thickBot="1" x14ac:dyDescent="0.3">
      <c r="B42" s="8" t="s">
        <v>152</v>
      </c>
      <c r="C42" s="18">
        <f>Plan1!$C$41</f>
        <v>0</v>
      </c>
      <c r="D42" s="4" t="e">
        <f>C42/$C$57</f>
        <v>#REF!</v>
      </c>
    </row>
    <row r="43" spans="2:7" ht="15.75" thickBot="1" x14ac:dyDescent="0.3">
      <c r="B43" s="3" t="s">
        <v>38</v>
      </c>
      <c r="C43" s="13">
        <f>SUM(C44:C49)</f>
        <v>1213.7187869000002</v>
      </c>
      <c r="D43" s="5" t="e">
        <f>SUM(D44:D49)</f>
        <v>#REF!</v>
      </c>
      <c r="F43" s="15">
        <f>C43/C9</f>
        <v>0.74953300000000012</v>
      </c>
    </row>
    <row r="44" spans="2:7" ht="15.75" thickBot="1" x14ac:dyDescent="0.3">
      <c r="B44" s="8" t="s">
        <v>17</v>
      </c>
      <c r="C44" s="24">
        <f>$C$9*$F$44</f>
        <v>595.90239999999994</v>
      </c>
      <c r="D44" s="4" t="e">
        <f t="shared" ref="D44:D49" si="0">C44/$C$57</f>
        <v>#REF!</v>
      </c>
      <c r="F44" s="15">
        <v>0.36799999999999999</v>
      </c>
      <c r="G44" s="15"/>
    </row>
    <row r="45" spans="2:7" ht="15.75" thickBot="1" x14ac:dyDescent="0.3">
      <c r="B45" s="8" t="s">
        <v>18</v>
      </c>
      <c r="C45" s="24">
        <f>$C$9*F$45</f>
        <v>275.4558844</v>
      </c>
      <c r="D45" s="4" t="e">
        <f t="shared" si="0"/>
        <v>#REF!</v>
      </c>
      <c r="F45" s="15">
        <v>0.17010800000000001</v>
      </c>
    </row>
    <row r="46" spans="2:7" ht="15.75" thickBot="1" x14ac:dyDescent="0.3">
      <c r="B46" s="8" t="s">
        <v>19</v>
      </c>
      <c r="C46" s="24">
        <f>$C$9*$F$46</f>
        <v>5.2627249999999997</v>
      </c>
      <c r="D46" s="4" t="e">
        <f t="shared" si="0"/>
        <v>#REF!</v>
      </c>
      <c r="F46" s="15">
        <v>3.2499999999999999E-3</v>
      </c>
    </row>
    <row r="47" spans="2:7" ht="15.75" thickBot="1" x14ac:dyDescent="0.3">
      <c r="B47" s="8" t="s">
        <v>20</v>
      </c>
      <c r="C47" s="24">
        <f>$C$9*$F$47</f>
        <v>258.6588855</v>
      </c>
      <c r="D47" s="4" t="e">
        <f t="shared" si="0"/>
        <v>#REF!</v>
      </c>
      <c r="F47" s="15">
        <v>0.15973499999999999</v>
      </c>
      <c r="G47" s="15"/>
    </row>
    <row r="48" spans="2:7" ht="15.75" thickBot="1" x14ac:dyDescent="0.3">
      <c r="B48" s="8" t="s">
        <v>21</v>
      </c>
      <c r="C48" s="24">
        <f>$C$9*$F$48</f>
        <v>67.006634000000005</v>
      </c>
      <c r="D48" s="4" t="e">
        <f t="shared" si="0"/>
        <v>#REF!</v>
      </c>
      <c r="F48" s="15">
        <v>4.138E-2</v>
      </c>
    </row>
    <row r="49" spans="2:7" ht="15.75" thickBot="1" x14ac:dyDescent="0.3">
      <c r="B49" s="8" t="s">
        <v>22</v>
      </c>
      <c r="C49" s="24">
        <f>$C$9*$F$49</f>
        <v>11.432258000000001</v>
      </c>
      <c r="D49" s="4" t="e">
        <f t="shared" si="0"/>
        <v>#REF!</v>
      </c>
      <c r="F49" s="15">
        <v>7.0600000000000003E-3</v>
      </c>
    </row>
    <row r="50" spans="2:7" ht="15.75" thickBot="1" x14ac:dyDescent="0.3">
      <c r="B50" s="3" t="s">
        <v>23</v>
      </c>
      <c r="C50" s="20" t="e">
        <f>SUM(C51:C53)</f>
        <v>#REF!</v>
      </c>
      <c r="D50" s="5" t="e">
        <f>SUM(D51:D53)</f>
        <v>#REF!</v>
      </c>
      <c r="G50" s="15"/>
    </row>
    <row r="51" spans="2:7" ht="15.75" thickBot="1" x14ac:dyDescent="0.3">
      <c r="B51" s="8" t="s">
        <v>24</v>
      </c>
      <c r="C51" s="18" t="e">
        <f>(C9+C13+C34+C43)*$E$51</f>
        <v>#REF!</v>
      </c>
      <c r="D51" s="4" t="e">
        <f>C51/$C$57</f>
        <v>#REF!</v>
      </c>
      <c r="E51" s="4" t="e">
        <f>#REF!/100</f>
        <v>#REF!</v>
      </c>
    </row>
    <row r="52" spans="2:7" ht="15.75" thickBot="1" x14ac:dyDescent="0.3">
      <c r="B52" s="8" t="s">
        <v>25</v>
      </c>
      <c r="C52" s="18" t="e">
        <f>(C9+C13+C34+C43+C51)*$E$52</f>
        <v>#REF!</v>
      </c>
      <c r="D52" s="4" t="e">
        <f>C52/$C$57</f>
        <v>#REF!</v>
      </c>
      <c r="E52" s="4" t="e">
        <f>#REF!/100</f>
        <v>#REF!</v>
      </c>
    </row>
    <row r="53" spans="2:7" ht="15.75" thickBot="1" x14ac:dyDescent="0.3">
      <c r="B53" s="8" t="s">
        <v>26</v>
      </c>
      <c r="C53" s="18" t="e">
        <f>E53*$C$57</f>
        <v>#REF!</v>
      </c>
      <c r="D53" s="25" t="e">
        <f>C53/$C$57</f>
        <v>#REF!</v>
      </c>
      <c r="E53" s="16" t="e">
        <f>SUM(E54:E56)</f>
        <v>#REF!</v>
      </c>
      <c r="F53" s="17" t="e">
        <f>100%-(E53)</f>
        <v>#REF!</v>
      </c>
      <c r="G53" s="15"/>
    </row>
    <row r="54" spans="2:7" ht="15.75" thickBot="1" x14ac:dyDescent="0.3">
      <c r="B54" s="59" t="s">
        <v>29</v>
      </c>
      <c r="C54" s="18" t="e">
        <f>E54*$C$57</f>
        <v>#REF!</v>
      </c>
      <c r="D54" s="25" t="e">
        <f t="shared" ref="D54:D56" si="1">C54/$C$57</f>
        <v>#REF!</v>
      </c>
      <c r="E54" s="15">
        <f>[1]BDI!$D$13/100</f>
        <v>0.02</v>
      </c>
    </row>
    <row r="55" spans="2:7" ht="15.75" thickBot="1" x14ac:dyDescent="0.3">
      <c r="B55" s="59" t="s">
        <v>30</v>
      </c>
      <c r="C55" s="18" t="e">
        <f>E55*$C$57</f>
        <v>#REF!</v>
      </c>
      <c r="D55" s="25" t="e">
        <f t="shared" si="1"/>
        <v>#REF!</v>
      </c>
      <c r="E55" s="15" t="e">
        <f>#REF!/100</f>
        <v>#REF!</v>
      </c>
    </row>
    <row r="56" spans="2:7" ht="15.75" thickBot="1" x14ac:dyDescent="0.3">
      <c r="B56" s="59" t="s">
        <v>31</v>
      </c>
      <c r="C56" s="18" t="e">
        <f>E56*$C$57</f>
        <v>#REF!</v>
      </c>
      <c r="D56" s="25" t="e">
        <f t="shared" si="1"/>
        <v>#REF!</v>
      </c>
      <c r="E56" s="15" t="e">
        <f>#REF!/100</f>
        <v>#REF!</v>
      </c>
      <c r="G56" s="15"/>
    </row>
    <row r="57" spans="2:7" ht="15.75" thickBot="1" x14ac:dyDescent="0.3">
      <c r="B57" s="3" t="s">
        <v>27</v>
      </c>
      <c r="C57" s="19" t="e">
        <f>(C43+C34+C13+C9+C51+C52)/F53</f>
        <v>#REF!</v>
      </c>
      <c r="D57" s="5" t="e">
        <f>D50+D43+D34+D13+D9</f>
        <v>#REF!</v>
      </c>
      <c r="E57" s="16" t="e">
        <f>SUM(E51:E56)</f>
        <v>#REF!</v>
      </c>
    </row>
    <row r="58" spans="2:7" ht="15" customHeight="1" x14ac:dyDescent="0.25">
      <c r="B58" s="11" t="s">
        <v>28</v>
      </c>
      <c r="C58" s="49" t="e">
        <f>C57/191.4</f>
        <v>#REF!</v>
      </c>
      <c r="G58" s="15"/>
    </row>
    <row r="59" spans="2:7" ht="15" customHeight="1" x14ac:dyDescent="0.25">
      <c r="B59" s="11"/>
      <c r="G59" s="15"/>
    </row>
    <row r="60" spans="2:7" ht="15" customHeight="1" x14ac:dyDescent="0.25">
      <c r="B60" s="11"/>
      <c r="G60" s="15"/>
    </row>
    <row r="61" spans="2:7" ht="15" customHeight="1" x14ac:dyDescent="0.25">
      <c r="B61" s="11"/>
      <c r="G61" s="15"/>
    </row>
  </sheetData>
  <mergeCells count="3">
    <mergeCell ref="B3:D4"/>
    <mergeCell ref="B5:B8"/>
    <mergeCell ref="C8:D8"/>
  </mergeCells>
  <pageMargins left="0.70866141732283472" right="0.51181102362204722" top="0.78740157480314965" bottom="0.78740157480314965" header="0.31496062992125984" footer="0.31496062992125984"/>
  <pageSetup paperSize="9" scale="99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H149"/>
  <sheetViews>
    <sheetView view="pageBreakPreview" zoomScaleNormal="100" zoomScaleSheetLayoutView="100" workbookViewId="0">
      <selection activeCell="E151" sqref="E151"/>
    </sheetView>
  </sheetViews>
  <sheetFormatPr defaultRowHeight="15" x14ac:dyDescent="0.25"/>
  <cols>
    <col min="2" max="2" width="40.140625" customWidth="1"/>
    <col min="3" max="3" width="14.7109375" customWidth="1"/>
    <col min="4" max="4" width="13.140625" customWidth="1"/>
    <col min="5" max="5" width="12.140625" bestFit="1" customWidth="1"/>
    <col min="6" max="6" width="21.5703125" bestFit="1" customWidth="1"/>
    <col min="7" max="7" width="15.28515625" customWidth="1"/>
    <col min="8" max="8" width="21.5703125" bestFit="1" customWidth="1"/>
  </cols>
  <sheetData>
    <row r="3" spans="2:6" ht="15.75" x14ac:dyDescent="0.25">
      <c r="B3" s="68" t="s">
        <v>56</v>
      </c>
    </row>
    <row r="4" spans="2:6" x14ac:dyDescent="0.25">
      <c r="B4" s="48"/>
    </row>
    <row r="5" spans="2:6" ht="15.75" x14ac:dyDescent="0.25">
      <c r="B5" s="68" t="s">
        <v>57</v>
      </c>
    </row>
    <row r="6" spans="2:6" x14ac:dyDescent="0.25">
      <c r="B6" s="48"/>
    </row>
    <row r="7" spans="2:6" x14ac:dyDescent="0.25">
      <c r="B7" s="48" t="s">
        <v>58</v>
      </c>
    </row>
    <row r="8" spans="2:6" ht="15.75" thickBot="1" x14ac:dyDescent="0.3">
      <c r="B8" s="2"/>
    </row>
    <row r="9" spans="2:6" ht="24" x14ac:dyDescent="0.25">
      <c r="B9" s="64"/>
      <c r="C9" s="200" t="s">
        <v>39</v>
      </c>
      <c r="D9" s="201"/>
      <c r="E9" s="56" t="s">
        <v>59</v>
      </c>
      <c r="F9" s="56" t="s">
        <v>48</v>
      </c>
    </row>
    <row r="10" spans="2:6" ht="15.75" thickBot="1" x14ac:dyDescent="0.3">
      <c r="B10" s="60" t="s">
        <v>0</v>
      </c>
      <c r="C10" s="184">
        <v>-1</v>
      </c>
      <c r="D10" s="193"/>
      <c r="E10" s="57">
        <v>-2</v>
      </c>
      <c r="F10" s="57" t="s">
        <v>60</v>
      </c>
    </row>
    <row r="11" spans="2:6" x14ac:dyDescent="0.25">
      <c r="B11" s="7"/>
      <c r="C11" s="65" t="s">
        <v>61</v>
      </c>
      <c r="D11" s="202" t="s">
        <v>41</v>
      </c>
      <c r="E11" s="52"/>
      <c r="F11" s="52"/>
    </row>
    <row r="12" spans="2:6" ht="15.75" thickBot="1" x14ac:dyDescent="0.3">
      <c r="B12" s="1"/>
      <c r="C12" s="66" t="s">
        <v>62</v>
      </c>
      <c r="D12" s="203"/>
      <c r="E12" s="58"/>
      <c r="F12" s="58"/>
    </row>
    <row r="13" spans="2:6" ht="15.75" hidden="1" thickBot="1" x14ac:dyDescent="0.3">
      <c r="B13" s="197" t="s">
        <v>63</v>
      </c>
      <c r="C13" s="198"/>
      <c r="D13" s="198"/>
      <c r="E13" s="198"/>
      <c r="F13" s="199"/>
    </row>
    <row r="14" spans="2:6" ht="15.75" hidden="1" thickBot="1" x14ac:dyDescent="0.3">
      <c r="B14" s="9" t="s">
        <v>64</v>
      </c>
      <c r="C14" s="10">
        <v>1</v>
      </c>
      <c r="D14" s="10">
        <v>750</v>
      </c>
      <c r="E14" s="43">
        <f>Plan1!C56</f>
        <v>0</v>
      </c>
      <c r="F14" s="22">
        <f>SUM(C14/D14)*E14</f>
        <v>0</v>
      </c>
    </row>
    <row r="15" spans="2:6" ht="15.75" hidden="1" thickBot="1" x14ac:dyDescent="0.3">
      <c r="B15" s="9" t="s">
        <v>65</v>
      </c>
      <c r="C15" s="10">
        <v>0.03</v>
      </c>
      <c r="D15" s="10">
        <v>750</v>
      </c>
      <c r="E15" s="43" t="e">
        <f>#REF!</f>
        <v>#REF!</v>
      </c>
      <c r="F15" s="22" t="e">
        <f>SUM(C15/D15)*E15</f>
        <v>#REF!</v>
      </c>
    </row>
    <row r="16" spans="2:6" ht="15.75" hidden="1" thickBot="1" x14ac:dyDescent="0.3">
      <c r="B16" s="194" t="s">
        <v>42</v>
      </c>
      <c r="C16" s="195"/>
      <c r="D16" s="195"/>
      <c r="E16" s="196"/>
      <c r="F16" s="85" t="e">
        <f>SUM(F14:F15)</f>
        <v>#REF!</v>
      </c>
    </row>
    <row r="17" spans="2:6" ht="15.75" thickBot="1" x14ac:dyDescent="0.3">
      <c r="B17" s="197" t="s">
        <v>66</v>
      </c>
      <c r="C17" s="198"/>
      <c r="D17" s="198"/>
      <c r="E17" s="198"/>
      <c r="F17" s="199"/>
    </row>
    <row r="18" spans="2:6" ht="15.75" thickBot="1" x14ac:dyDescent="0.3">
      <c r="B18" s="9" t="s">
        <v>64</v>
      </c>
      <c r="C18" s="10">
        <v>1</v>
      </c>
      <c r="D18" s="10">
        <f>Proposta!K5</f>
        <v>1268.25</v>
      </c>
      <c r="E18" s="43">
        <f>$E$14</f>
        <v>0</v>
      </c>
      <c r="F18" s="22">
        <f>SUM(C18/D18)*E18</f>
        <v>0</v>
      </c>
    </row>
    <row r="19" spans="2:6" ht="15.75" thickBot="1" x14ac:dyDescent="0.3">
      <c r="B19" s="9" t="s">
        <v>65</v>
      </c>
      <c r="C19" s="10">
        <v>0.03</v>
      </c>
      <c r="D19" s="10">
        <f>D18</f>
        <v>1268.25</v>
      </c>
      <c r="E19" s="43" t="e">
        <f>$E$15</f>
        <v>#REF!</v>
      </c>
      <c r="F19" s="22" t="e">
        <f>SUM(C19/D19)*E19</f>
        <v>#REF!</v>
      </c>
    </row>
    <row r="20" spans="2:6" ht="15.75" thickBot="1" x14ac:dyDescent="0.3">
      <c r="B20" s="194" t="s">
        <v>42</v>
      </c>
      <c r="C20" s="195"/>
      <c r="D20" s="195"/>
      <c r="E20" s="196"/>
      <c r="F20" s="85" t="e">
        <f>SUM(F18:F19)</f>
        <v>#REF!</v>
      </c>
    </row>
    <row r="21" spans="2:6" ht="15.75" hidden="1" thickBot="1" x14ac:dyDescent="0.3">
      <c r="B21" s="197" t="s">
        <v>67</v>
      </c>
      <c r="C21" s="198"/>
      <c r="D21" s="198"/>
      <c r="E21" s="198"/>
      <c r="F21" s="199"/>
    </row>
    <row r="22" spans="2:6" ht="15.75" hidden="1" thickBot="1" x14ac:dyDescent="0.3">
      <c r="B22" s="9" t="s">
        <v>64</v>
      </c>
      <c r="C22" s="10">
        <v>1</v>
      </c>
      <c r="D22" s="10">
        <v>413</v>
      </c>
      <c r="E22" s="43">
        <f>$E$14</f>
        <v>0</v>
      </c>
      <c r="F22" s="22">
        <f>SUM(C22/D22)*E22</f>
        <v>0</v>
      </c>
    </row>
    <row r="23" spans="2:6" ht="15.75" hidden="1" thickBot="1" x14ac:dyDescent="0.3">
      <c r="B23" s="9" t="s">
        <v>65</v>
      </c>
      <c r="C23" s="10">
        <v>0.03</v>
      </c>
      <c r="D23" s="10">
        <v>413</v>
      </c>
      <c r="E23" s="43" t="e">
        <f>$E$15</f>
        <v>#REF!</v>
      </c>
      <c r="F23" s="22" t="e">
        <f>SUM(C23/D23)*E23</f>
        <v>#REF!</v>
      </c>
    </row>
    <row r="24" spans="2:6" ht="15.75" hidden="1" thickBot="1" x14ac:dyDescent="0.3">
      <c r="B24" s="194" t="s">
        <v>42</v>
      </c>
      <c r="C24" s="195"/>
      <c r="D24" s="195"/>
      <c r="E24" s="196"/>
      <c r="F24" s="85" t="e">
        <f>SUM(F22:F23)</f>
        <v>#REF!</v>
      </c>
    </row>
    <row r="25" spans="2:6" ht="15.75" hidden="1" thickBot="1" x14ac:dyDescent="0.3">
      <c r="B25" s="197" t="s">
        <v>68</v>
      </c>
      <c r="C25" s="198"/>
      <c r="D25" s="198"/>
      <c r="E25" s="198"/>
      <c r="F25" s="199"/>
    </row>
    <row r="26" spans="2:6" ht="15.75" hidden="1" thickBot="1" x14ac:dyDescent="0.3">
      <c r="B26" s="9" t="s">
        <v>64</v>
      </c>
      <c r="C26" s="10">
        <v>1</v>
      </c>
      <c r="D26" s="67">
        <v>1688</v>
      </c>
      <c r="E26" s="43">
        <f>$E$14</f>
        <v>0</v>
      </c>
      <c r="F26" s="22">
        <f>SUM(C26/D26)*E26</f>
        <v>0</v>
      </c>
    </row>
    <row r="27" spans="2:6" ht="15.75" hidden="1" thickBot="1" x14ac:dyDescent="0.3">
      <c r="B27" s="9" t="s">
        <v>65</v>
      </c>
      <c r="C27" s="10">
        <v>0.03</v>
      </c>
      <c r="D27" s="67">
        <v>1688</v>
      </c>
      <c r="E27" s="43" t="e">
        <f>$E$15</f>
        <v>#REF!</v>
      </c>
      <c r="F27" s="22" t="e">
        <f>SUM(C27/D27)*E27</f>
        <v>#REF!</v>
      </c>
    </row>
    <row r="28" spans="2:6" ht="15.75" hidden="1" thickBot="1" x14ac:dyDescent="0.3">
      <c r="B28" s="194" t="s">
        <v>42</v>
      </c>
      <c r="C28" s="195"/>
      <c r="D28" s="195"/>
      <c r="E28" s="196"/>
      <c r="F28" s="85" t="e">
        <f>SUM(F26:F27)</f>
        <v>#REF!</v>
      </c>
    </row>
    <row r="29" spans="2:6" ht="15.75" hidden="1" thickBot="1" x14ac:dyDescent="0.3">
      <c r="B29" s="197" t="s">
        <v>69</v>
      </c>
      <c r="C29" s="198"/>
      <c r="D29" s="198"/>
      <c r="E29" s="198"/>
      <c r="F29" s="199"/>
    </row>
    <row r="30" spans="2:6" ht="15.75" hidden="1" thickBot="1" x14ac:dyDescent="0.3">
      <c r="B30" s="9" t="s">
        <v>64</v>
      </c>
      <c r="C30" s="10">
        <v>1</v>
      </c>
      <c r="D30" s="67">
        <v>1500</v>
      </c>
      <c r="E30" s="43">
        <f>$E$14</f>
        <v>0</v>
      </c>
      <c r="F30" s="22">
        <f>SUM(C30/D30)*E30</f>
        <v>0</v>
      </c>
    </row>
    <row r="31" spans="2:6" ht="15.75" hidden="1" thickBot="1" x14ac:dyDescent="0.3">
      <c r="B31" s="9" t="s">
        <v>65</v>
      </c>
      <c r="C31" s="10">
        <v>0.03</v>
      </c>
      <c r="D31" s="67">
        <v>1500</v>
      </c>
      <c r="E31" s="43" t="e">
        <f>$E$15</f>
        <v>#REF!</v>
      </c>
      <c r="F31" s="22" t="e">
        <f>SUM(C31/D31)*E31</f>
        <v>#REF!</v>
      </c>
    </row>
    <row r="32" spans="2:6" ht="15.75" hidden="1" thickBot="1" x14ac:dyDescent="0.3">
      <c r="B32" s="194" t="s">
        <v>42</v>
      </c>
      <c r="C32" s="195"/>
      <c r="D32" s="195"/>
      <c r="E32" s="196"/>
      <c r="F32" s="85" t="e">
        <f>SUM(F30:F31)</f>
        <v>#REF!</v>
      </c>
    </row>
    <row r="33" spans="2:6" ht="15.75" hidden="1" thickBot="1" x14ac:dyDescent="0.3">
      <c r="B33" s="197" t="s">
        <v>70</v>
      </c>
      <c r="C33" s="198"/>
      <c r="D33" s="198"/>
      <c r="E33" s="198"/>
      <c r="F33" s="199"/>
    </row>
    <row r="34" spans="2:6" ht="15.75" hidden="1" thickBot="1" x14ac:dyDescent="0.3">
      <c r="B34" s="9" t="s">
        <v>64</v>
      </c>
      <c r="C34" s="10">
        <v>1</v>
      </c>
      <c r="D34" s="67">
        <v>1000</v>
      </c>
      <c r="E34" s="43">
        <f>$E$14</f>
        <v>0</v>
      </c>
      <c r="F34" s="22">
        <f>SUM(C34/D34)*E34</f>
        <v>0</v>
      </c>
    </row>
    <row r="35" spans="2:6" ht="15.75" hidden="1" thickBot="1" x14ac:dyDescent="0.3">
      <c r="B35" s="9" t="s">
        <v>65</v>
      </c>
      <c r="C35" s="10">
        <v>0.03</v>
      </c>
      <c r="D35" s="67">
        <v>1000</v>
      </c>
      <c r="E35" s="43" t="e">
        <f>$E$15</f>
        <v>#REF!</v>
      </c>
      <c r="F35" s="22" t="e">
        <f>SUM(C35/D35)*E35</f>
        <v>#REF!</v>
      </c>
    </row>
    <row r="36" spans="2:6" ht="15.75" hidden="1" thickBot="1" x14ac:dyDescent="0.3">
      <c r="B36" s="194" t="s">
        <v>42</v>
      </c>
      <c r="C36" s="195"/>
      <c r="D36" s="195"/>
      <c r="E36" s="196"/>
      <c r="F36" s="85" t="e">
        <f>SUM(F34:F35)</f>
        <v>#REF!</v>
      </c>
    </row>
    <row r="37" spans="2:6" ht="15.75" hidden="1" thickBot="1" x14ac:dyDescent="0.3">
      <c r="B37" s="197" t="s">
        <v>71</v>
      </c>
      <c r="C37" s="198"/>
      <c r="D37" s="198"/>
      <c r="E37" s="198"/>
      <c r="F37" s="199"/>
    </row>
    <row r="38" spans="2:6" ht="15.75" hidden="1" thickBot="1" x14ac:dyDescent="0.3">
      <c r="B38" s="9" t="s">
        <v>72</v>
      </c>
      <c r="C38" s="10">
        <v>1</v>
      </c>
      <c r="D38" s="10">
        <v>750</v>
      </c>
      <c r="E38" s="43" t="e">
        <f>'Plan1 (8)'!C57</f>
        <v>#REF!</v>
      </c>
      <c r="F38" s="22" t="e">
        <f>SUM(C38/D38)*E38</f>
        <v>#REF!</v>
      </c>
    </row>
    <row r="39" spans="2:6" ht="15.75" hidden="1" thickBot="1" x14ac:dyDescent="0.3">
      <c r="B39" s="9" t="s">
        <v>65</v>
      </c>
      <c r="C39" s="10">
        <v>0.03</v>
      </c>
      <c r="D39" s="10">
        <v>750</v>
      </c>
      <c r="E39" s="43" t="e">
        <f>$E$15</f>
        <v>#REF!</v>
      </c>
      <c r="F39" s="22" t="e">
        <f>SUM(C39/D39)*E39</f>
        <v>#REF!</v>
      </c>
    </row>
    <row r="40" spans="2:6" ht="15.75" hidden="1" thickBot="1" x14ac:dyDescent="0.3">
      <c r="B40" s="194" t="s">
        <v>42</v>
      </c>
      <c r="C40" s="195"/>
      <c r="D40" s="195"/>
      <c r="E40" s="196"/>
      <c r="F40" s="85" t="e">
        <f>SUM(F38:F39)</f>
        <v>#REF!</v>
      </c>
    </row>
    <row r="43" spans="2:6" ht="15.75" x14ac:dyDescent="0.25">
      <c r="B43" s="63" t="s">
        <v>73</v>
      </c>
    </row>
    <row r="44" spans="2:6" x14ac:dyDescent="0.25">
      <c r="B44" s="50"/>
    </row>
    <row r="45" spans="2:6" x14ac:dyDescent="0.25">
      <c r="B45" s="48" t="s">
        <v>74</v>
      </c>
    </row>
    <row r="46" spans="2:6" ht="15.75" thickBot="1" x14ac:dyDescent="0.3">
      <c r="B46" s="41"/>
    </row>
    <row r="47" spans="2:6" ht="24.75" thickBot="1" x14ac:dyDescent="0.3">
      <c r="B47" s="64"/>
      <c r="C47" s="204" t="s">
        <v>75</v>
      </c>
      <c r="D47" s="205"/>
      <c r="E47" s="56" t="s">
        <v>59</v>
      </c>
      <c r="F47" s="69" t="s">
        <v>48</v>
      </c>
    </row>
    <row r="48" spans="2:6" x14ac:dyDescent="0.25">
      <c r="B48" s="60" t="s">
        <v>0</v>
      </c>
      <c r="C48" s="71" t="s">
        <v>61</v>
      </c>
      <c r="D48" s="202" t="s">
        <v>41</v>
      </c>
      <c r="E48" s="57">
        <v>-2</v>
      </c>
      <c r="F48" s="70" t="s">
        <v>60</v>
      </c>
    </row>
    <row r="49" spans="2:8" ht="15.75" thickBot="1" x14ac:dyDescent="0.3">
      <c r="B49" s="1"/>
      <c r="C49" s="72" t="s">
        <v>62</v>
      </c>
      <c r="D49" s="203"/>
      <c r="E49" s="58"/>
      <c r="F49" s="58"/>
    </row>
    <row r="50" spans="2:8" ht="15.75" thickBot="1" x14ac:dyDescent="0.3">
      <c r="B50" s="197" t="s">
        <v>76</v>
      </c>
      <c r="C50" s="198"/>
      <c r="D50" s="198"/>
      <c r="E50" s="198"/>
      <c r="F50" s="199"/>
    </row>
    <row r="51" spans="2:8" ht="15.75" thickBot="1" x14ac:dyDescent="0.3">
      <c r="B51" s="9" t="s">
        <v>64</v>
      </c>
      <c r="C51" s="10">
        <v>1</v>
      </c>
      <c r="D51" s="67">
        <f>Proposta!K6</f>
        <v>2536.5</v>
      </c>
      <c r="E51" s="43">
        <f>$E$14</f>
        <v>0</v>
      </c>
      <c r="F51" s="22">
        <f>SUM(C51/D51)*E51</f>
        <v>0</v>
      </c>
    </row>
    <row r="52" spans="2:8" ht="15.75" thickBot="1" x14ac:dyDescent="0.3">
      <c r="B52" s="9" t="s">
        <v>65</v>
      </c>
      <c r="C52" s="10">
        <v>0.03</v>
      </c>
      <c r="D52" s="67">
        <f>D51</f>
        <v>2536.5</v>
      </c>
      <c r="E52" s="43" t="e">
        <f>$E$15</f>
        <v>#REF!</v>
      </c>
      <c r="F52" s="22" t="e">
        <f>SUM(C52/D52)*E52</f>
        <v>#REF!</v>
      </c>
    </row>
    <row r="53" spans="2:8" ht="15.75" thickBot="1" x14ac:dyDescent="0.3">
      <c r="B53" s="194" t="s">
        <v>42</v>
      </c>
      <c r="C53" s="195"/>
      <c r="D53" s="195"/>
      <c r="E53" s="196"/>
      <c r="F53" s="85" t="e">
        <f>SUM(F51:F52)</f>
        <v>#REF!</v>
      </c>
    </row>
    <row r="54" spans="2:8" ht="15.75" hidden="1" thickBot="1" x14ac:dyDescent="0.3">
      <c r="B54" s="197" t="s">
        <v>43</v>
      </c>
      <c r="C54" s="198"/>
      <c r="D54" s="198"/>
      <c r="E54" s="198"/>
      <c r="F54" s="199"/>
    </row>
    <row r="55" spans="2:8" ht="15.75" hidden="1" thickBot="1" x14ac:dyDescent="0.3">
      <c r="B55" s="9" t="s">
        <v>44</v>
      </c>
      <c r="C55" s="10">
        <v>1</v>
      </c>
      <c r="D55" s="67">
        <v>7500</v>
      </c>
      <c r="E55" s="43" t="e">
        <f>'Plan1 (7)'!C57</f>
        <v>#REF!</v>
      </c>
      <c r="F55" s="22" t="e">
        <f>SUM(C55/D55)*E55</f>
        <v>#REF!</v>
      </c>
    </row>
    <row r="56" spans="2:8" ht="15.75" hidden="1" thickBot="1" x14ac:dyDescent="0.3">
      <c r="B56" s="9" t="s">
        <v>65</v>
      </c>
      <c r="C56" s="10">
        <v>0.03</v>
      </c>
      <c r="D56" s="67">
        <v>7500</v>
      </c>
      <c r="E56" s="43" t="e">
        <f>$E$15</f>
        <v>#REF!</v>
      </c>
      <c r="F56" s="22" t="e">
        <f>SUM(C56/D56)*E56</f>
        <v>#REF!</v>
      </c>
    </row>
    <row r="57" spans="2:8" ht="15.75" hidden="1" thickBot="1" x14ac:dyDescent="0.3">
      <c r="B57" s="194" t="s">
        <v>42</v>
      </c>
      <c r="C57" s="195"/>
      <c r="D57" s="195"/>
      <c r="E57" s="196"/>
      <c r="F57" s="85" t="e">
        <f>SUM(F55:F56)</f>
        <v>#REF!</v>
      </c>
    </row>
    <row r="58" spans="2:8" ht="15.75" hidden="1" thickBot="1" x14ac:dyDescent="0.3">
      <c r="B58" s="197" t="s">
        <v>77</v>
      </c>
      <c r="C58" s="198"/>
      <c r="D58" s="198"/>
      <c r="E58" s="198"/>
      <c r="F58" s="199"/>
    </row>
    <row r="59" spans="2:8" ht="15.75" hidden="1" thickBot="1" x14ac:dyDescent="0.3">
      <c r="B59" s="9" t="s">
        <v>44</v>
      </c>
      <c r="C59" s="10">
        <v>1</v>
      </c>
      <c r="D59" s="67">
        <v>125000</v>
      </c>
      <c r="E59" s="43" t="e">
        <f>$E$55</f>
        <v>#REF!</v>
      </c>
      <c r="F59" s="22" t="e">
        <f>SUM(C59/D59)*E59</f>
        <v>#REF!</v>
      </c>
    </row>
    <row r="60" spans="2:8" ht="15.75" hidden="1" thickBot="1" x14ac:dyDescent="0.3">
      <c r="B60" s="9" t="s">
        <v>65</v>
      </c>
      <c r="C60" s="10">
        <v>0.03</v>
      </c>
      <c r="D60" s="67">
        <v>125000</v>
      </c>
      <c r="E60" s="43" t="e">
        <f>$E$56</f>
        <v>#REF!</v>
      </c>
      <c r="F60" s="22" t="e">
        <f>SUM(C60/D60)*E60</f>
        <v>#REF!</v>
      </c>
    </row>
    <row r="61" spans="2:8" ht="15.75" hidden="1" thickBot="1" x14ac:dyDescent="0.3">
      <c r="B61" s="194" t="s">
        <v>42</v>
      </c>
      <c r="C61" s="195"/>
      <c r="D61" s="195"/>
      <c r="E61" s="196"/>
      <c r="F61" s="87" t="e">
        <f>SUM(F59:F60)</f>
        <v>#REF!</v>
      </c>
    </row>
    <row r="62" spans="2:8" ht="15.75" hidden="1" thickBot="1" x14ac:dyDescent="0.3">
      <c r="B62" s="194" t="s">
        <v>45</v>
      </c>
      <c r="C62" s="195"/>
      <c r="D62" s="195"/>
      <c r="E62" s="196"/>
      <c r="F62" s="44" t="e">
        <f>F61*10000</f>
        <v>#REF!</v>
      </c>
    </row>
    <row r="63" spans="2:8" hidden="1" x14ac:dyDescent="0.25"/>
    <row r="64" spans="2:8" ht="51" hidden="1" customHeight="1" x14ac:dyDescent="0.25">
      <c r="B64" s="189" t="s">
        <v>78</v>
      </c>
      <c r="C64" s="189"/>
      <c r="D64" s="189"/>
      <c r="E64" s="189"/>
      <c r="F64" s="189"/>
      <c r="G64" s="189"/>
      <c r="H64" s="189"/>
    </row>
    <row r="65" spans="2:8" ht="15.75" hidden="1" thickBot="1" x14ac:dyDescent="0.3">
      <c r="B65" s="41"/>
    </row>
    <row r="66" spans="2:8" ht="24" hidden="1" customHeight="1" x14ac:dyDescent="0.25">
      <c r="B66" s="6"/>
      <c r="C66" s="200" t="s">
        <v>39</v>
      </c>
      <c r="D66" s="201"/>
      <c r="E66" s="200" t="s">
        <v>47</v>
      </c>
      <c r="F66" s="201"/>
      <c r="G66" s="42"/>
      <c r="H66" s="42"/>
    </row>
    <row r="67" spans="2:8" ht="24.75" hidden="1" thickBot="1" x14ac:dyDescent="0.3">
      <c r="B67" s="73"/>
      <c r="C67" s="184">
        <v>-1</v>
      </c>
      <c r="D67" s="193"/>
      <c r="E67" s="184">
        <v>-2</v>
      </c>
      <c r="F67" s="193"/>
      <c r="G67" s="57" t="s">
        <v>79</v>
      </c>
      <c r="H67" s="57" t="s">
        <v>48</v>
      </c>
    </row>
    <row r="68" spans="2:8" hidden="1" x14ac:dyDescent="0.25">
      <c r="B68" s="60" t="s">
        <v>0</v>
      </c>
      <c r="C68" s="53" t="s">
        <v>49</v>
      </c>
      <c r="D68" s="54"/>
      <c r="E68" s="54"/>
      <c r="F68" s="54"/>
      <c r="G68" s="52"/>
      <c r="H68" s="57" t="s">
        <v>80</v>
      </c>
    </row>
    <row r="69" spans="2:8" ht="24.75" hidden="1" thickBot="1" x14ac:dyDescent="0.3">
      <c r="B69" s="1"/>
      <c r="C69" s="55" t="s">
        <v>50</v>
      </c>
      <c r="D69" s="55" t="s">
        <v>41</v>
      </c>
      <c r="E69" s="55" t="s">
        <v>81</v>
      </c>
      <c r="F69" s="74" t="s">
        <v>46</v>
      </c>
      <c r="G69" s="58"/>
      <c r="H69" s="58"/>
    </row>
    <row r="70" spans="2:8" ht="15.75" hidden="1" thickBot="1" x14ac:dyDescent="0.3">
      <c r="B70" s="197" t="s">
        <v>82</v>
      </c>
      <c r="C70" s="198"/>
      <c r="D70" s="198"/>
      <c r="E70" s="198"/>
      <c r="F70" s="198"/>
      <c r="G70" s="198"/>
      <c r="H70" s="199"/>
    </row>
    <row r="71" spans="2:8" ht="15.75" hidden="1" thickBot="1" x14ac:dyDescent="0.3">
      <c r="B71" s="9" t="s">
        <v>44</v>
      </c>
      <c r="C71" s="10">
        <v>1</v>
      </c>
      <c r="D71" s="67">
        <v>1500</v>
      </c>
      <c r="E71" s="10" t="s">
        <v>54</v>
      </c>
      <c r="F71" s="10">
        <v>34.799999999999997</v>
      </c>
      <c r="G71" s="88" t="e">
        <f>'Plan1 (7)'!C58</f>
        <v>#REF!</v>
      </c>
      <c r="H71" s="86" t="e">
        <f>C71/D71*F71*G71</f>
        <v>#REF!</v>
      </c>
    </row>
    <row r="72" spans="2:8" ht="15.75" hidden="1" thickBot="1" x14ac:dyDescent="0.3">
      <c r="B72" s="9" t="s">
        <v>65</v>
      </c>
      <c r="C72" s="10">
        <v>0.03</v>
      </c>
      <c r="D72" s="67">
        <v>1500</v>
      </c>
      <c r="E72" s="10" t="s">
        <v>54</v>
      </c>
      <c r="F72" s="10">
        <v>34.799999999999997</v>
      </c>
      <c r="G72" s="88" t="e">
        <f>#REF!</f>
        <v>#REF!</v>
      </c>
      <c r="H72" s="86" t="e">
        <f>C72/D72*F72*G72</f>
        <v>#REF!</v>
      </c>
    </row>
    <row r="73" spans="2:8" ht="15.75" hidden="1" thickBot="1" x14ac:dyDescent="0.3">
      <c r="B73" s="194" t="s">
        <v>42</v>
      </c>
      <c r="C73" s="195"/>
      <c r="D73" s="195"/>
      <c r="E73" s="195"/>
      <c r="F73" s="195"/>
      <c r="G73" s="196"/>
      <c r="H73" s="85" t="e">
        <f>SUM(H71:H72)</f>
        <v>#REF!</v>
      </c>
    </row>
    <row r="74" spans="2:8" ht="15.75" hidden="1" thickBot="1" x14ac:dyDescent="0.3">
      <c r="B74" s="197" t="s">
        <v>83</v>
      </c>
      <c r="C74" s="198"/>
      <c r="D74" s="198"/>
      <c r="E74" s="198"/>
      <c r="F74" s="198"/>
      <c r="G74" s="198"/>
      <c r="H74" s="199"/>
    </row>
    <row r="75" spans="2:8" ht="15.75" hidden="1" thickBot="1" x14ac:dyDescent="0.3">
      <c r="B75" s="9" t="s">
        <v>44</v>
      </c>
      <c r="C75" s="10">
        <v>1</v>
      </c>
      <c r="D75" s="67">
        <v>1500</v>
      </c>
      <c r="E75" s="10" t="s">
        <v>52</v>
      </c>
      <c r="F75" s="10">
        <v>17.399999999999999</v>
      </c>
      <c r="G75" s="88" t="e">
        <f>$G$71</f>
        <v>#REF!</v>
      </c>
      <c r="H75" s="86" t="e">
        <f>C75/D75*F75*G75</f>
        <v>#REF!</v>
      </c>
    </row>
    <row r="76" spans="2:8" ht="15.75" hidden="1" thickBot="1" x14ac:dyDescent="0.3">
      <c r="B76" s="9" t="s">
        <v>65</v>
      </c>
      <c r="C76" s="10">
        <v>0.03</v>
      </c>
      <c r="D76" s="67">
        <v>1500</v>
      </c>
      <c r="E76" s="10" t="s">
        <v>52</v>
      </c>
      <c r="F76" s="10">
        <v>17.399999999999999</v>
      </c>
      <c r="G76" s="88" t="e">
        <f>$G$72</f>
        <v>#REF!</v>
      </c>
      <c r="H76" s="86" t="e">
        <f>C76/D76*F76*G76</f>
        <v>#REF!</v>
      </c>
    </row>
    <row r="77" spans="2:8" ht="15.75" hidden="1" thickBot="1" x14ac:dyDescent="0.3">
      <c r="B77" s="194" t="s">
        <v>42</v>
      </c>
      <c r="C77" s="195"/>
      <c r="D77" s="195"/>
      <c r="E77" s="195"/>
      <c r="F77" s="195"/>
      <c r="G77" s="196"/>
      <c r="H77" s="85" t="e">
        <f>SUM(H75:H76)</f>
        <v>#REF!</v>
      </c>
    </row>
    <row r="78" spans="2:8" ht="15.75" hidden="1" thickBot="1" x14ac:dyDescent="0.3">
      <c r="B78" s="197" t="s">
        <v>84</v>
      </c>
      <c r="C78" s="198"/>
      <c r="D78" s="198"/>
      <c r="E78" s="198"/>
      <c r="F78" s="198"/>
      <c r="G78" s="198"/>
      <c r="H78" s="199"/>
    </row>
    <row r="79" spans="2:8" ht="15.75" hidden="1" thickBot="1" x14ac:dyDescent="0.3">
      <c r="B79" s="9" t="s">
        <v>44</v>
      </c>
      <c r="C79" s="10">
        <v>1</v>
      </c>
      <c r="D79" s="67">
        <v>1500</v>
      </c>
      <c r="E79" s="10" t="s">
        <v>53</v>
      </c>
      <c r="F79" s="10">
        <v>8.6999999999999993</v>
      </c>
      <c r="G79" s="88" t="e">
        <f>$G$71</f>
        <v>#REF!</v>
      </c>
      <c r="H79" s="86" t="e">
        <f>C79/D79*F79*G79</f>
        <v>#REF!</v>
      </c>
    </row>
    <row r="80" spans="2:8" ht="15.75" hidden="1" thickBot="1" x14ac:dyDescent="0.3">
      <c r="B80" s="9" t="s">
        <v>65</v>
      </c>
      <c r="C80" s="10">
        <v>0.03</v>
      </c>
      <c r="D80" s="67">
        <v>1500</v>
      </c>
      <c r="E80" s="10" t="s">
        <v>53</v>
      </c>
      <c r="F80" s="10">
        <v>8.6999999999999993</v>
      </c>
      <c r="G80" s="88" t="e">
        <f>$G$72</f>
        <v>#REF!</v>
      </c>
      <c r="H80" s="86" t="e">
        <f>C80/D80*F80*G80</f>
        <v>#REF!</v>
      </c>
    </row>
    <row r="81" spans="2:8" ht="15.75" hidden="1" thickBot="1" x14ac:dyDescent="0.3">
      <c r="B81" s="194" t="s">
        <v>42</v>
      </c>
      <c r="C81" s="195"/>
      <c r="D81" s="195"/>
      <c r="E81" s="195"/>
      <c r="F81" s="195"/>
      <c r="G81" s="196"/>
      <c r="H81" s="85" t="e">
        <f>SUM(H79:H80)</f>
        <v>#REF!</v>
      </c>
    </row>
    <row r="82" spans="2:8" hidden="1" x14ac:dyDescent="0.25"/>
    <row r="83" spans="2:8" ht="15.75" hidden="1" x14ac:dyDescent="0.25">
      <c r="B83" s="68" t="s">
        <v>85</v>
      </c>
    </row>
    <row r="84" spans="2:8" hidden="1" x14ac:dyDescent="0.25">
      <c r="B84" s="48"/>
    </row>
    <row r="85" spans="2:8" hidden="1" x14ac:dyDescent="0.25">
      <c r="B85" s="78" t="s">
        <v>86</v>
      </c>
    </row>
    <row r="86" spans="2:8" hidden="1" x14ac:dyDescent="0.25">
      <c r="B86" s="79"/>
    </row>
    <row r="87" spans="2:8" hidden="1" x14ac:dyDescent="0.25">
      <c r="B87" s="48" t="s">
        <v>87</v>
      </c>
    </row>
    <row r="88" spans="2:8" ht="15.75" hidden="1" thickBot="1" x14ac:dyDescent="0.3">
      <c r="B88" s="41"/>
    </row>
    <row r="89" spans="2:8" ht="24" hidden="1" customHeight="1" x14ac:dyDescent="0.25">
      <c r="B89" s="6"/>
      <c r="C89" s="200" t="s">
        <v>39</v>
      </c>
      <c r="D89" s="201"/>
      <c r="E89" s="206" t="s">
        <v>88</v>
      </c>
      <c r="F89" s="207"/>
      <c r="G89" s="51"/>
      <c r="H89" s="51"/>
    </row>
    <row r="90" spans="2:8" ht="24.75" hidden="1" thickBot="1" x14ac:dyDescent="0.3">
      <c r="B90" s="76"/>
      <c r="C90" s="184">
        <v>-1</v>
      </c>
      <c r="D90" s="193"/>
      <c r="E90" s="208"/>
      <c r="F90" s="209"/>
      <c r="G90" s="57" t="s">
        <v>79</v>
      </c>
      <c r="H90" s="57" t="s">
        <v>48</v>
      </c>
    </row>
    <row r="91" spans="2:8" hidden="1" x14ac:dyDescent="0.25">
      <c r="B91" s="60" t="s">
        <v>0</v>
      </c>
      <c r="C91" s="65" t="s">
        <v>61</v>
      </c>
      <c r="D91" s="202" t="s">
        <v>41</v>
      </c>
      <c r="E91" s="202" t="s">
        <v>81</v>
      </c>
      <c r="F91" s="202" t="s">
        <v>46</v>
      </c>
      <c r="G91" s="52"/>
      <c r="H91" s="57" t="s">
        <v>80</v>
      </c>
    </row>
    <row r="92" spans="2:8" ht="15.75" hidden="1" thickBot="1" x14ac:dyDescent="0.3">
      <c r="B92" s="1"/>
      <c r="C92" s="66" t="s">
        <v>62</v>
      </c>
      <c r="D92" s="203"/>
      <c r="E92" s="203"/>
      <c r="F92" s="203"/>
      <c r="G92" s="58"/>
      <c r="H92" s="58"/>
    </row>
    <row r="93" spans="2:8" ht="15.75" hidden="1" thickBot="1" x14ac:dyDescent="0.3">
      <c r="B93" s="197" t="s">
        <v>89</v>
      </c>
      <c r="C93" s="198"/>
      <c r="D93" s="198"/>
      <c r="E93" s="198"/>
      <c r="F93" s="198"/>
      <c r="G93" s="198"/>
      <c r="H93" s="199"/>
    </row>
    <row r="94" spans="2:8" ht="15.75" hidden="1" thickBot="1" x14ac:dyDescent="0.3">
      <c r="B94" s="62" t="s">
        <v>90</v>
      </c>
      <c r="C94" s="10">
        <v>1</v>
      </c>
      <c r="D94" s="10">
        <v>275</v>
      </c>
      <c r="E94" s="10" t="s">
        <v>52</v>
      </c>
      <c r="F94" s="10">
        <v>17.399999999999999</v>
      </c>
      <c r="G94" s="88" t="e">
        <f>$G$127</f>
        <v>#REF!</v>
      </c>
      <c r="H94" s="86" t="e">
        <f>C94/D94*F94*G94</f>
        <v>#REF!</v>
      </c>
    </row>
    <row r="95" spans="2:8" ht="15.75" hidden="1" thickBot="1" x14ac:dyDescent="0.3">
      <c r="B95" s="62" t="s">
        <v>91</v>
      </c>
      <c r="C95" s="10">
        <v>0.03</v>
      </c>
      <c r="D95" s="10">
        <v>275</v>
      </c>
      <c r="E95" s="10" t="s">
        <v>52</v>
      </c>
      <c r="F95" s="10">
        <v>17.399999999999999</v>
      </c>
      <c r="G95" s="88" t="e">
        <f>$G$128</f>
        <v>#REF!</v>
      </c>
      <c r="H95" s="86" t="e">
        <f>C95/D95*F95*G95</f>
        <v>#REF!</v>
      </c>
    </row>
    <row r="96" spans="2:8" ht="15.75" hidden="1" thickBot="1" x14ac:dyDescent="0.3">
      <c r="B96" s="197" t="s">
        <v>92</v>
      </c>
      <c r="C96" s="198"/>
      <c r="D96" s="198"/>
      <c r="E96" s="198"/>
      <c r="F96" s="198"/>
      <c r="G96" s="198"/>
      <c r="H96" s="199"/>
    </row>
    <row r="97" spans="2:8" ht="15.75" hidden="1" thickBot="1" x14ac:dyDescent="0.3">
      <c r="B97" s="62" t="s">
        <v>90</v>
      </c>
      <c r="C97" s="10">
        <v>1</v>
      </c>
      <c r="D97" s="10">
        <v>275</v>
      </c>
      <c r="E97" s="10" t="s">
        <v>51</v>
      </c>
      <c r="F97" s="10">
        <v>2.9</v>
      </c>
      <c r="G97" s="88" t="e">
        <f>$G$127</f>
        <v>#REF!</v>
      </c>
      <c r="H97" s="86" t="e">
        <f>C97/D97*F97*G97</f>
        <v>#REF!</v>
      </c>
    </row>
    <row r="98" spans="2:8" ht="15.75" hidden="1" thickBot="1" x14ac:dyDescent="0.3">
      <c r="B98" s="62" t="s">
        <v>91</v>
      </c>
      <c r="C98" s="10">
        <v>0.03</v>
      </c>
      <c r="D98" s="10">
        <v>275</v>
      </c>
      <c r="E98" s="10" t="s">
        <v>51</v>
      </c>
      <c r="F98" s="10">
        <v>2.9</v>
      </c>
      <c r="G98" s="88" t="e">
        <f>$G$128</f>
        <v>#REF!</v>
      </c>
      <c r="H98" s="86" t="e">
        <f>C98/D98*F98*G98</f>
        <v>#REF!</v>
      </c>
    </row>
    <row r="99" spans="2:8" ht="15.75" hidden="1" thickBot="1" x14ac:dyDescent="0.3">
      <c r="B99" s="62" t="s">
        <v>90</v>
      </c>
      <c r="C99" s="10">
        <v>1</v>
      </c>
      <c r="D99" s="10">
        <v>275</v>
      </c>
      <c r="E99" s="10" t="s">
        <v>93</v>
      </c>
      <c r="F99" s="10">
        <v>1.45</v>
      </c>
      <c r="G99" s="88" t="e">
        <f>$G$127</f>
        <v>#REF!</v>
      </c>
      <c r="H99" s="86" t="e">
        <f>C99/D99*F99*G99</f>
        <v>#REF!</v>
      </c>
    </row>
    <row r="100" spans="2:8" ht="15.75" hidden="1" thickBot="1" x14ac:dyDescent="0.3">
      <c r="B100" s="62" t="s">
        <v>91</v>
      </c>
      <c r="C100" s="10">
        <v>0.03</v>
      </c>
      <c r="D100" s="10">
        <v>275</v>
      </c>
      <c r="E100" s="10" t="s">
        <v>93</v>
      </c>
      <c r="F100" s="10">
        <v>1.45</v>
      </c>
      <c r="G100" s="88" t="e">
        <f>$G$128</f>
        <v>#REF!</v>
      </c>
      <c r="H100" s="93" t="e">
        <f>C100/D100*F100*G100</f>
        <v>#REF!</v>
      </c>
    </row>
    <row r="101" spans="2:8" hidden="1" x14ac:dyDescent="0.25">
      <c r="B101" s="77"/>
    </row>
    <row r="102" spans="2:8" x14ac:dyDescent="0.25">
      <c r="B102" s="77"/>
    </row>
    <row r="103" spans="2:8" x14ac:dyDescent="0.25">
      <c r="B103" s="77"/>
    </row>
    <row r="104" spans="2:8" x14ac:dyDescent="0.25">
      <c r="B104" s="47"/>
    </row>
    <row r="105" spans="2:8" hidden="1" x14ac:dyDescent="0.25">
      <c r="B105" s="78" t="s">
        <v>94</v>
      </c>
    </row>
    <row r="106" spans="2:8" hidden="1" x14ac:dyDescent="0.25">
      <c r="B106" s="79"/>
    </row>
    <row r="107" spans="2:8" hidden="1" x14ac:dyDescent="0.25">
      <c r="B107" s="48" t="s">
        <v>95</v>
      </c>
    </row>
    <row r="108" spans="2:8" ht="15.75" hidden="1" thickBot="1" x14ac:dyDescent="0.3">
      <c r="B108" s="41"/>
    </row>
    <row r="109" spans="2:8" ht="24" hidden="1" x14ac:dyDescent="0.25">
      <c r="B109" s="46"/>
      <c r="C109" s="200" t="s">
        <v>39</v>
      </c>
      <c r="D109" s="201"/>
      <c r="E109" s="200" t="s">
        <v>47</v>
      </c>
      <c r="F109" s="201"/>
      <c r="G109" s="56" t="s">
        <v>96</v>
      </c>
      <c r="H109" s="56" t="s">
        <v>48</v>
      </c>
    </row>
    <row r="110" spans="2:8" ht="15.75" hidden="1" thickBot="1" x14ac:dyDescent="0.3">
      <c r="B110" s="60" t="s">
        <v>0</v>
      </c>
      <c r="C110" s="184">
        <v>-1</v>
      </c>
      <c r="D110" s="193"/>
      <c r="E110" s="184">
        <v>-2</v>
      </c>
      <c r="F110" s="193"/>
      <c r="G110" s="57">
        <v>-3</v>
      </c>
      <c r="H110" s="57" t="s">
        <v>80</v>
      </c>
    </row>
    <row r="111" spans="2:8" ht="24.75" hidden="1" thickBot="1" x14ac:dyDescent="0.3">
      <c r="B111" s="1"/>
      <c r="C111" s="55" t="s">
        <v>40</v>
      </c>
      <c r="D111" s="55" t="s">
        <v>41</v>
      </c>
      <c r="E111" s="55" t="s">
        <v>81</v>
      </c>
      <c r="F111" s="55" t="s">
        <v>46</v>
      </c>
      <c r="G111" s="81"/>
      <c r="H111" s="81"/>
    </row>
    <row r="112" spans="2:8" ht="15.75" hidden="1" thickBot="1" x14ac:dyDescent="0.3">
      <c r="B112" s="197" t="s">
        <v>92</v>
      </c>
      <c r="C112" s="198"/>
      <c r="D112" s="198"/>
      <c r="E112" s="198"/>
      <c r="F112" s="198"/>
      <c r="G112" s="198"/>
      <c r="H112" s="199"/>
    </row>
    <row r="113" spans="2:8" ht="15.75" hidden="1" thickBot="1" x14ac:dyDescent="0.3">
      <c r="B113" s="9" t="s">
        <v>90</v>
      </c>
      <c r="C113" s="10">
        <v>1</v>
      </c>
      <c r="D113" s="10">
        <v>275</v>
      </c>
      <c r="E113" s="10" t="s">
        <v>51</v>
      </c>
      <c r="F113" s="10">
        <v>2.9</v>
      </c>
      <c r="G113" s="88" t="e">
        <f>$G$147</f>
        <v>#REF!</v>
      </c>
      <c r="H113" s="86" t="e">
        <f>C113/D113*F113*G113</f>
        <v>#REF!</v>
      </c>
    </row>
    <row r="114" spans="2:8" ht="15.75" hidden="1" thickBot="1" x14ac:dyDescent="0.3">
      <c r="B114" s="31" t="s">
        <v>97</v>
      </c>
      <c r="C114" s="10">
        <v>0.03</v>
      </c>
      <c r="D114" s="10">
        <v>275</v>
      </c>
      <c r="E114" s="10" t="s">
        <v>51</v>
      </c>
      <c r="F114" s="10">
        <v>2.9</v>
      </c>
      <c r="G114" s="88" t="e">
        <f>$G$98</f>
        <v>#REF!</v>
      </c>
      <c r="H114" s="86" t="e">
        <f>C114/D114*F114*G114</f>
        <v>#REF!</v>
      </c>
    </row>
    <row r="115" spans="2:8" ht="15.75" hidden="1" thickBot="1" x14ac:dyDescent="0.3">
      <c r="B115" s="80" t="s">
        <v>90</v>
      </c>
      <c r="C115" s="10">
        <v>1</v>
      </c>
      <c r="D115" s="10">
        <v>138</v>
      </c>
      <c r="E115" s="10" t="s">
        <v>93</v>
      </c>
      <c r="F115" s="10">
        <v>1.45</v>
      </c>
      <c r="G115" s="88" t="e">
        <f>$G$113</f>
        <v>#REF!</v>
      </c>
      <c r="H115" s="86" t="e">
        <f>C115/D115*F115*G115</f>
        <v>#REF!</v>
      </c>
    </row>
    <row r="116" spans="2:8" ht="15.75" hidden="1" thickBot="1" x14ac:dyDescent="0.3">
      <c r="B116" s="80" t="s">
        <v>98</v>
      </c>
      <c r="C116" s="10">
        <v>0.25</v>
      </c>
      <c r="D116" s="10">
        <v>138</v>
      </c>
      <c r="E116" s="10" t="s">
        <v>93</v>
      </c>
      <c r="F116" s="10">
        <v>1.45</v>
      </c>
      <c r="G116" s="88" t="e">
        <f>$G$148</f>
        <v>#REF!</v>
      </c>
      <c r="H116" s="86" t="e">
        <f>C116/D116*F116*G116</f>
        <v>#REF!</v>
      </c>
    </row>
    <row r="117" spans="2:8" hidden="1" x14ac:dyDescent="0.25"/>
    <row r="118" spans="2:8" hidden="1" x14ac:dyDescent="0.25">
      <c r="B118" s="75" t="s">
        <v>99</v>
      </c>
    </row>
    <row r="119" spans="2:8" hidden="1" x14ac:dyDescent="0.25">
      <c r="B119" s="47"/>
    </row>
    <row r="120" spans="2:8" hidden="1" x14ac:dyDescent="0.25">
      <c r="B120" s="40" t="s">
        <v>100</v>
      </c>
    </row>
    <row r="121" spans="2:8" ht="15.75" hidden="1" thickBot="1" x14ac:dyDescent="0.3">
      <c r="B121" s="41"/>
    </row>
    <row r="122" spans="2:8" ht="16.5" hidden="1" x14ac:dyDescent="0.25">
      <c r="B122" s="46"/>
      <c r="C122" s="200" t="s">
        <v>39</v>
      </c>
      <c r="D122" s="201"/>
      <c r="E122" s="200" t="s">
        <v>47</v>
      </c>
      <c r="F122" s="201"/>
      <c r="G122" s="190" t="s">
        <v>79</v>
      </c>
      <c r="H122" s="56" t="s">
        <v>48</v>
      </c>
    </row>
    <row r="123" spans="2:8" ht="15.75" hidden="1" thickBot="1" x14ac:dyDescent="0.3">
      <c r="B123" s="60" t="s">
        <v>0</v>
      </c>
      <c r="C123" s="184">
        <v>-1</v>
      </c>
      <c r="D123" s="193"/>
      <c r="E123" s="184">
        <v>-2</v>
      </c>
      <c r="F123" s="193"/>
      <c r="G123" s="191"/>
      <c r="H123" s="57" t="s">
        <v>101</v>
      </c>
    </row>
    <row r="124" spans="2:8" hidden="1" x14ac:dyDescent="0.25">
      <c r="B124" s="7"/>
      <c r="C124" s="71" t="s">
        <v>61</v>
      </c>
      <c r="D124" s="202" t="s">
        <v>41</v>
      </c>
      <c r="E124" s="202" t="s">
        <v>81</v>
      </c>
      <c r="F124" s="202" t="s">
        <v>46</v>
      </c>
      <c r="G124" s="191"/>
      <c r="H124" s="57" t="s">
        <v>102</v>
      </c>
    </row>
    <row r="125" spans="2:8" ht="15.75" hidden="1" thickBot="1" x14ac:dyDescent="0.3">
      <c r="B125" s="1"/>
      <c r="C125" s="66" t="s">
        <v>62</v>
      </c>
      <c r="D125" s="203"/>
      <c r="E125" s="203"/>
      <c r="F125" s="203"/>
      <c r="G125" s="192"/>
      <c r="H125" s="58"/>
    </row>
    <row r="126" spans="2:8" ht="15.75" hidden="1" thickBot="1" x14ac:dyDescent="0.3">
      <c r="B126" s="197" t="s">
        <v>103</v>
      </c>
      <c r="C126" s="198"/>
      <c r="D126" s="198"/>
      <c r="E126" s="198"/>
      <c r="F126" s="198"/>
      <c r="G126" s="198"/>
      <c r="H126" s="199"/>
    </row>
    <row r="127" spans="2:8" ht="15.75" hidden="1" thickBot="1" x14ac:dyDescent="0.3">
      <c r="B127" s="9" t="s">
        <v>104</v>
      </c>
      <c r="C127" s="10">
        <v>1</v>
      </c>
      <c r="D127" s="10">
        <v>275</v>
      </c>
      <c r="E127" s="10" t="s">
        <v>52</v>
      </c>
      <c r="F127" s="10">
        <v>17.399999999999999</v>
      </c>
      <c r="G127" s="89" t="e">
        <f>'Plan1 (3)'!$C$58</f>
        <v>#REF!</v>
      </c>
      <c r="H127" s="86" t="e">
        <f>C127/D127*F127*G127</f>
        <v>#REF!</v>
      </c>
    </row>
    <row r="128" spans="2:8" ht="24.75" hidden="1" thickBot="1" x14ac:dyDescent="0.3">
      <c r="B128" s="31" t="s">
        <v>108</v>
      </c>
      <c r="C128" s="10">
        <v>0.03</v>
      </c>
      <c r="D128" s="10">
        <v>275</v>
      </c>
      <c r="E128" s="10" t="s">
        <v>52</v>
      </c>
      <c r="F128" s="10">
        <v>17.399999999999999</v>
      </c>
      <c r="G128" s="89" t="e">
        <f>#REF!</f>
        <v>#REF!</v>
      </c>
      <c r="H128" s="86" t="e">
        <f t="shared" ref="H128:H130" si="0">C128/D128*F128*G128</f>
        <v>#REF!</v>
      </c>
    </row>
    <row r="129" spans="2:8" ht="15.75" hidden="1" thickBot="1" x14ac:dyDescent="0.3">
      <c r="B129" s="9" t="s">
        <v>105</v>
      </c>
      <c r="C129" s="10">
        <v>1</v>
      </c>
      <c r="D129" s="10">
        <v>275</v>
      </c>
      <c r="E129" s="10" t="s">
        <v>51</v>
      </c>
      <c r="F129" s="10">
        <v>2.9</v>
      </c>
      <c r="G129" s="89" t="e">
        <f>G127</f>
        <v>#REF!</v>
      </c>
      <c r="H129" s="86" t="e">
        <f t="shared" si="0"/>
        <v>#REF!</v>
      </c>
    </row>
    <row r="130" spans="2:8" ht="15" hidden="1" customHeight="1" thickBot="1" x14ac:dyDescent="0.3">
      <c r="B130" s="82" t="s">
        <v>106</v>
      </c>
      <c r="C130" s="10">
        <v>0.03</v>
      </c>
      <c r="D130" s="10">
        <v>275</v>
      </c>
      <c r="E130" s="10" t="s">
        <v>51</v>
      </c>
      <c r="F130" s="10">
        <v>2.9</v>
      </c>
      <c r="G130" s="89" t="e">
        <f>#REF!</f>
        <v>#REF!</v>
      </c>
      <c r="H130" s="86" t="e">
        <f t="shared" si="0"/>
        <v>#REF!</v>
      </c>
    </row>
    <row r="131" spans="2:8" ht="15.75" hidden="1" thickBot="1" x14ac:dyDescent="0.3">
      <c r="B131" s="194" t="s">
        <v>42</v>
      </c>
      <c r="C131" s="195"/>
      <c r="D131" s="195"/>
      <c r="E131" s="195"/>
      <c r="F131" s="195"/>
      <c r="G131" s="196"/>
      <c r="H131" s="44" t="e">
        <f>SUM(H127:H130)</f>
        <v>#REF!</v>
      </c>
    </row>
    <row r="132" spans="2:8" ht="15.75" hidden="1" thickBot="1" x14ac:dyDescent="0.3">
      <c r="B132" s="197" t="s">
        <v>107</v>
      </c>
      <c r="C132" s="198"/>
      <c r="D132" s="198"/>
      <c r="E132" s="198"/>
      <c r="F132" s="198"/>
      <c r="G132" s="198"/>
      <c r="H132" s="199"/>
    </row>
    <row r="133" spans="2:8" ht="15.75" hidden="1" thickBot="1" x14ac:dyDescent="0.3">
      <c r="B133" s="9" t="s">
        <v>104</v>
      </c>
      <c r="C133" s="10">
        <v>1</v>
      </c>
      <c r="D133" s="10">
        <v>275</v>
      </c>
      <c r="E133" s="10" t="s">
        <v>52</v>
      </c>
      <c r="F133" s="10">
        <v>17.399999999999999</v>
      </c>
      <c r="G133" s="89" t="e">
        <f>G127</f>
        <v>#REF!</v>
      </c>
      <c r="H133" s="86" t="e">
        <f>C133/D133*F133*G133</f>
        <v>#REF!</v>
      </c>
    </row>
    <row r="134" spans="2:8" ht="15" hidden="1" customHeight="1" thickBot="1" x14ac:dyDescent="0.3">
      <c r="B134" s="82" t="s">
        <v>108</v>
      </c>
      <c r="C134" s="10">
        <v>0.03</v>
      </c>
      <c r="D134" s="10">
        <v>275</v>
      </c>
      <c r="E134" s="10" t="s">
        <v>52</v>
      </c>
      <c r="F134" s="10">
        <v>17.399999999999999</v>
      </c>
      <c r="G134" s="89" t="e">
        <f>G128</f>
        <v>#REF!</v>
      </c>
      <c r="H134" s="86" t="e">
        <f t="shared" ref="H134:H136" si="1">C134/D134*F134*G134</f>
        <v>#REF!</v>
      </c>
    </row>
    <row r="135" spans="2:8" ht="15.75" hidden="1" thickBot="1" x14ac:dyDescent="0.3">
      <c r="B135" s="9" t="s">
        <v>105</v>
      </c>
      <c r="C135" s="10">
        <v>1</v>
      </c>
      <c r="D135" s="10">
        <v>275</v>
      </c>
      <c r="E135" s="10" t="s">
        <v>93</v>
      </c>
      <c r="F135" s="10">
        <v>1.45</v>
      </c>
      <c r="G135" s="89" t="e">
        <f>G133</f>
        <v>#REF!</v>
      </c>
      <c r="H135" s="86" t="e">
        <f t="shared" si="1"/>
        <v>#REF!</v>
      </c>
    </row>
    <row r="136" spans="2:8" ht="15" hidden="1" customHeight="1" thickBot="1" x14ac:dyDescent="0.3">
      <c r="B136" s="82" t="s">
        <v>106</v>
      </c>
      <c r="C136" s="10">
        <v>0.03</v>
      </c>
      <c r="D136" s="10">
        <v>275</v>
      </c>
      <c r="E136" s="10" t="s">
        <v>93</v>
      </c>
      <c r="F136" s="10">
        <v>1.45</v>
      </c>
      <c r="G136" s="89" t="e">
        <f>G130</f>
        <v>#REF!</v>
      </c>
      <c r="H136" s="86" t="e">
        <f t="shared" si="1"/>
        <v>#REF!</v>
      </c>
    </row>
    <row r="137" spans="2:8" ht="15.75" hidden="1" thickBot="1" x14ac:dyDescent="0.3">
      <c r="B137" s="194" t="s">
        <v>42</v>
      </c>
      <c r="C137" s="195"/>
      <c r="D137" s="195"/>
      <c r="E137" s="195"/>
      <c r="F137" s="195"/>
      <c r="G137" s="196"/>
      <c r="H137" s="44" t="e">
        <f>SUM(H133:H136)</f>
        <v>#REF!</v>
      </c>
    </row>
    <row r="138" spans="2:8" ht="15.75" hidden="1" thickBot="1" x14ac:dyDescent="0.3">
      <c r="B138" s="197" t="s">
        <v>109</v>
      </c>
      <c r="C138" s="198"/>
      <c r="D138" s="198"/>
      <c r="E138" s="198"/>
      <c r="F138" s="198"/>
      <c r="G138" s="198"/>
      <c r="H138" s="199"/>
    </row>
    <row r="139" spans="2:8" ht="15.75" hidden="1" thickBot="1" x14ac:dyDescent="0.3">
      <c r="B139" s="9" t="s">
        <v>104</v>
      </c>
      <c r="C139" s="10">
        <v>1</v>
      </c>
      <c r="D139" s="10">
        <v>275</v>
      </c>
      <c r="E139" s="10" t="s">
        <v>52</v>
      </c>
      <c r="F139" s="10">
        <v>17.399999999999999</v>
      </c>
      <c r="G139" s="89" t="e">
        <f>G133</f>
        <v>#REF!</v>
      </c>
      <c r="H139" s="86" t="e">
        <f>C139/D139*F139*G139</f>
        <v>#REF!</v>
      </c>
    </row>
    <row r="140" spans="2:8" ht="15" hidden="1" customHeight="1" thickBot="1" x14ac:dyDescent="0.3">
      <c r="B140" s="82" t="s">
        <v>108</v>
      </c>
      <c r="C140" s="10">
        <v>0.03</v>
      </c>
      <c r="D140" s="10">
        <v>275</v>
      </c>
      <c r="E140" s="10" t="s">
        <v>52</v>
      </c>
      <c r="F140" s="10">
        <v>17.399999999999999</v>
      </c>
      <c r="G140" s="89" t="e">
        <f>G134</f>
        <v>#REF!</v>
      </c>
      <c r="H140" s="86" t="e">
        <f t="shared" ref="H140:H142" si="2">C140/D140*F140*G140</f>
        <v>#REF!</v>
      </c>
    </row>
    <row r="141" spans="2:8" ht="15.75" hidden="1" thickBot="1" x14ac:dyDescent="0.3">
      <c r="B141" s="9" t="s">
        <v>105</v>
      </c>
      <c r="C141" s="10">
        <v>1</v>
      </c>
      <c r="D141" s="10">
        <v>138</v>
      </c>
      <c r="E141" s="10" t="s">
        <v>51</v>
      </c>
      <c r="F141" s="10">
        <v>2.9</v>
      </c>
      <c r="G141" s="89" t="e">
        <f>#REF!</f>
        <v>#REF!</v>
      </c>
      <c r="H141" s="86" t="e">
        <f t="shared" si="2"/>
        <v>#REF!</v>
      </c>
    </row>
    <row r="142" spans="2:8" ht="15.75" hidden="1" thickBot="1" x14ac:dyDescent="0.3">
      <c r="B142" s="31" t="s">
        <v>111</v>
      </c>
      <c r="C142" s="82">
        <v>0.25</v>
      </c>
      <c r="D142" s="82">
        <v>138</v>
      </c>
      <c r="E142" s="82" t="s">
        <v>51</v>
      </c>
      <c r="F142" s="61">
        <v>2.9</v>
      </c>
      <c r="G142" s="90" t="e">
        <f>'Plan1 (6)'!C58</f>
        <v>#REF!</v>
      </c>
      <c r="H142" s="86" t="e">
        <f t="shared" si="2"/>
        <v>#REF!</v>
      </c>
    </row>
    <row r="143" spans="2:8" ht="15.75" hidden="1" thickBot="1" x14ac:dyDescent="0.3">
      <c r="B143" s="194" t="s">
        <v>42</v>
      </c>
      <c r="C143" s="195"/>
      <c r="D143" s="195"/>
      <c r="E143" s="195"/>
      <c r="F143" s="195"/>
      <c r="G143" s="196"/>
      <c r="H143" s="44" t="e">
        <f>SUM(H139:H142)</f>
        <v>#REF!</v>
      </c>
    </row>
    <row r="144" spans="2:8" ht="15.75" hidden="1" thickBot="1" x14ac:dyDescent="0.3">
      <c r="B144" s="197" t="s">
        <v>110</v>
      </c>
      <c r="C144" s="198"/>
      <c r="D144" s="198"/>
      <c r="E144" s="198"/>
      <c r="F144" s="198"/>
      <c r="G144" s="198"/>
      <c r="H144" s="199"/>
    </row>
    <row r="145" spans="2:8" ht="15.75" hidden="1" thickBot="1" x14ac:dyDescent="0.3">
      <c r="B145" s="9" t="s">
        <v>104</v>
      </c>
      <c r="C145" s="10">
        <v>1</v>
      </c>
      <c r="D145" s="10">
        <v>275</v>
      </c>
      <c r="E145" s="10" t="s">
        <v>52</v>
      </c>
      <c r="F145" s="10">
        <v>17.399999999999999</v>
      </c>
      <c r="G145" s="89" t="e">
        <f>$G$127</f>
        <v>#REF!</v>
      </c>
      <c r="H145" s="86" t="e">
        <f>C145/D145*F145*G145</f>
        <v>#REF!</v>
      </c>
    </row>
    <row r="146" spans="2:8" ht="15" hidden="1" customHeight="1" thickBot="1" x14ac:dyDescent="0.3">
      <c r="B146" s="82" t="s">
        <v>108</v>
      </c>
      <c r="C146" s="30">
        <v>0.03</v>
      </c>
      <c r="D146" s="30">
        <v>275</v>
      </c>
      <c r="E146" s="30" t="s">
        <v>52</v>
      </c>
      <c r="F146" s="30">
        <v>17.399999999999999</v>
      </c>
      <c r="G146" s="91" t="e">
        <f>G128</f>
        <v>#REF!</v>
      </c>
      <c r="H146" s="86" t="e">
        <f t="shared" ref="H146:H148" si="3">C146/D146*F146*G146</f>
        <v>#REF!</v>
      </c>
    </row>
    <row r="147" spans="2:8" ht="15.75" hidden="1" thickBot="1" x14ac:dyDescent="0.3">
      <c r="B147" s="83" t="s">
        <v>105</v>
      </c>
      <c r="C147" s="84">
        <v>1</v>
      </c>
      <c r="D147" s="84">
        <v>138</v>
      </c>
      <c r="E147" s="84" t="s">
        <v>93</v>
      </c>
      <c r="F147" s="45">
        <v>1.45</v>
      </c>
      <c r="G147" s="92" t="e">
        <f>G141</f>
        <v>#REF!</v>
      </c>
      <c r="H147" s="86" t="e">
        <f t="shared" si="3"/>
        <v>#REF!</v>
      </c>
    </row>
    <row r="148" spans="2:8" ht="15.75" hidden="1" thickBot="1" x14ac:dyDescent="0.3">
      <c r="B148" s="9" t="s">
        <v>111</v>
      </c>
      <c r="C148" s="10">
        <v>0.25</v>
      </c>
      <c r="D148" s="10">
        <v>138</v>
      </c>
      <c r="E148" s="10" t="s">
        <v>93</v>
      </c>
      <c r="F148" s="10">
        <v>1.45</v>
      </c>
      <c r="G148" s="89" t="e">
        <f>G142</f>
        <v>#REF!</v>
      </c>
      <c r="H148" s="86" t="e">
        <f t="shared" si="3"/>
        <v>#REF!</v>
      </c>
    </row>
    <row r="149" spans="2:8" ht="15.75" hidden="1" thickBot="1" x14ac:dyDescent="0.3">
      <c r="B149" s="194" t="s">
        <v>42</v>
      </c>
      <c r="C149" s="195"/>
      <c r="D149" s="195"/>
      <c r="E149" s="195"/>
      <c r="F149" s="195"/>
      <c r="G149" s="196"/>
      <c r="H149" s="44" t="e">
        <f>SUM(H145:H148)</f>
        <v>#REF!</v>
      </c>
    </row>
  </sheetData>
  <mergeCells count="66">
    <mergeCell ref="B112:H112"/>
    <mergeCell ref="B131:G131"/>
    <mergeCell ref="B132:H132"/>
    <mergeCell ref="B137:G137"/>
    <mergeCell ref="B138:H138"/>
    <mergeCell ref="B93:H93"/>
    <mergeCell ref="B96:H96"/>
    <mergeCell ref="C109:D109"/>
    <mergeCell ref="C110:D110"/>
    <mergeCell ref="E109:F109"/>
    <mergeCell ref="E110:F110"/>
    <mergeCell ref="B81:G81"/>
    <mergeCell ref="C89:D89"/>
    <mergeCell ref="C90:D90"/>
    <mergeCell ref="E89:F90"/>
    <mergeCell ref="D91:D92"/>
    <mergeCell ref="E91:E92"/>
    <mergeCell ref="F91:F92"/>
    <mergeCell ref="B70:H70"/>
    <mergeCell ref="B73:G73"/>
    <mergeCell ref="B74:H74"/>
    <mergeCell ref="B77:G77"/>
    <mergeCell ref="B78:H78"/>
    <mergeCell ref="B50:F50"/>
    <mergeCell ref="B53:E53"/>
    <mergeCell ref="C66:D66"/>
    <mergeCell ref="C67:D67"/>
    <mergeCell ref="E66:F66"/>
    <mergeCell ref="E67:F67"/>
    <mergeCell ref="B62:E62"/>
    <mergeCell ref="B54:F54"/>
    <mergeCell ref="B57:E57"/>
    <mergeCell ref="B58:F58"/>
    <mergeCell ref="B61:E61"/>
    <mergeCell ref="B64:H64"/>
    <mergeCell ref="C9:D9"/>
    <mergeCell ref="C10:D10"/>
    <mergeCell ref="D11:D12"/>
    <mergeCell ref="B13:F13"/>
    <mergeCell ref="B16:E16"/>
    <mergeCell ref="B17:F17"/>
    <mergeCell ref="B20:E20"/>
    <mergeCell ref="B21:F21"/>
    <mergeCell ref="B24:E24"/>
    <mergeCell ref="B25:F25"/>
    <mergeCell ref="B28:E28"/>
    <mergeCell ref="B29:F29"/>
    <mergeCell ref="B40:E40"/>
    <mergeCell ref="C47:D47"/>
    <mergeCell ref="D48:D49"/>
    <mergeCell ref="B32:E32"/>
    <mergeCell ref="B33:F33"/>
    <mergeCell ref="B36:E36"/>
    <mergeCell ref="B37:F37"/>
    <mergeCell ref="B149:G149"/>
    <mergeCell ref="B143:G143"/>
    <mergeCell ref="B144:H144"/>
    <mergeCell ref="C122:D122"/>
    <mergeCell ref="C123:D123"/>
    <mergeCell ref="E122:F122"/>
    <mergeCell ref="E123:F123"/>
    <mergeCell ref="G122:G125"/>
    <mergeCell ref="D124:D125"/>
    <mergeCell ref="E124:E125"/>
    <mergeCell ref="F124:F125"/>
    <mergeCell ref="B126:H126"/>
  </mergeCells>
  <pageMargins left="0.511811024" right="0.511811024" top="0.78740157499999996" bottom="0.78740157499999996" header="0.31496062000000002" footer="0.31496062000000002"/>
  <pageSetup paperSize="9" scale="59" orientation="portrait" r:id="rId1"/>
  <rowBreaks count="2" manualBreakCount="2">
    <brk id="62" max="7" man="1"/>
    <brk id="1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12</vt:i4>
      </vt:variant>
    </vt:vector>
  </HeadingPairs>
  <TitlesOfParts>
    <vt:vector size="20" baseType="lpstr">
      <vt:lpstr>Proposta</vt:lpstr>
      <vt:lpstr>Plan1</vt:lpstr>
      <vt:lpstr>Plan1 (3)</vt:lpstr>
      <vt:lpstr>Plan1 (4)</vt:lpstr>
      <vt:lpstr>Plan1 (6)</vt:lpstr>
      <vt:lpstr>Plan1 (7)</vt:lpstr>
      <vt:lpstr>Plan1 (8)</vt:lpstr>
      <vt:lpstr>Unitários</vt:lpstr>
      <vt:lpstr>Unitários!_bookmark27</vt:lpstr>
      <vt:lpstr>Unitários!_bookmark28</vt:lpstr>
      <vt:lpstr>Unitários!_bookmark30</vt:lpstr>
      <vt:lpstr>Unitários!_bookmark31</vt:lpstr>
      <vt:lpstr>Unitários!_bookmark32</vt:lpstr>
      <vt:lpstr>Plan1!Area_de_impressao</vt:lpstr>
      <vt:lpstr>'Plan1 (3)'!Area_de_impressao</vt:lpstr>
      <vt:lpstr>'Plan1 (4)'!Area_de_impressao</vt:lpstr>
      <vt:lpstr>'Plan1 (6)'!Area_de_impressao</vt:lpstr>
      <vt:lpstr>'Plan1 (7)'!Area_de_impressao</vt:lpstr>
      <vt:lpstr>'Plan1 (8)'!Area_de_impressao</vt:lpstr>
      <vt:lpstr>Unitários!Area_de_impressao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2021-12-24T15:09:17Z</dcterms:modified>
</cp:coreProperties>
</file>